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LaureSoro\Downloads\"/>
    </mc:Choice>
  </mc:AlternateContent>
  <xr:revisionPtr revIDLastSave="0" documentId="13_ncr:1_{3AC54790-3BE7-416C-B96A-0E99F2C5FE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5 Eclairage" sheetId="6" r:id="rId1"/>
  </sheets>
  <definedNames>
    <definedName name="Print_Area" localSheetId="0">'LOT 5 Eclairage'!$B$5:$K$49</definedName>
    <definedName name="_xlnm.Print_Area" localSheetId="0">'LOT 5 Eclairage'!$A$1:$R$277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1" i="6" l="1"/>
  <c r="M217" i="6"/>
  <c r="N217" i="6" s="1"/>
  <c r="N218" i="6" s="1"/>
  <c r="P217" i="6"/>
  <c r="Q217" i="6"/>
  <c r="M222" i="6"/>
  <c r="M223" i="6" s="1"/>
  <c r="M197" i="6"/>
  <c r="N197" i="6" s="1"/>
  <c r="M195" i="6"/>
  <c r="N195" i="6" s="1"/>
  <c r="M194" i="6"/>
  <c r="N194" i="6" s="1"/>
  <c r="M198" i="6"/>
  <c r="N198" i="6" s="1"/>
  <c r="M232" i="6" l="1"/>
  <c r="M233" i="6" s="1"/>
  <c r="N222" i="6"/>
  <c r="N223" i="6" s="1"/>
  <c r="M218" i="6"/>
  <c r="M23" i="6"/>
  <c r="N23" i="6" s="1"/>
  <c r="M207" i="6"/>
  <c r="N207" i="6" s="1"/>
  <c r="M203" i="6"/>
  <c r="M205" i="6"/>
  <c r="N205" i="6" s="1"/>
  <c r="M186" i="6"/>
  <c r="N186" i="6" s="1"/>
  <c r="M184" i="6"/>
  <c r="N184" i="6" s="1"/>
  <c r="M182" i="6"/>
  <c r="M27" i="6"/>
  <c r="M28" i="6"/>
  <c r="M17" i="6"/>
  <c r="M122" i="6"/>
  <c r="N122" i="6" s="1"/>
  <c r="M48" i="6"/>
  <c r="N48" i="6" s="1"/>
  <c r="M193" i="6"/>
  <c r="N193" i="6" s="1"/>
  <c r="M191" i="6"/>
  <c r="N191" i="6" s="1"/>
  <c r="N203" i="6" l="1"/>
  <c r="N208" i="6" s="1"/>
  <c r="M208" i="6"/>
  <c r="N182" i="6"/>
  <c r="P20" i="6"/>
  <c r="Q20" i="6" s="1"/>
  <c r="M159" i="6"/>
  <c r="N159" i="6" s="1"/>
  <c r="M158" i="6"/>
  <c r="N158" i="6" s="1"/>
  <c r="P46" i="6"/>
  <c r="Q46" i="6" s="1"/>
  <c r="P21" i="6"/>
  <c r="M21" i="6" l="1"/>
  <c r="N21" i="6" s="1"/>
  <c r="M19" i="6"/>
  <c r="M22" i="6"/>
  <c r="Q21" i="6"/>
  <c r="M46" i="6"/>
  <c r="N46" i="6" s="1"/>
  <c r="P38" i="6"/>
  <c r="P33" i="6"/>
  <c r="Q33" i="6" s="1"/>
  <c r="P32" i="6"/>
  <c r="P40" i="6"/>
  <c r="P49" i="6"/>
  <c r="P54" i="6"/>
  <c r="P59" i="6"/>
  <c r="P64" i="6"/>
  <c r="P84" i="6"/>
  <c r="P105" i="6"/>
  <c r="P111" i="6"/>
  <c r="P114" i="6"/>
  <c r="P123" i="6"/>
  <c r="P135" i="6"/>
  <c r="P140" i="6"/>
  <c r="P148" i="6"/>
  <c r="P174" i="6"/>
  <c r="Q174" i="6" s="1"/>
  <c r="P160" i="6"/>
  <c r="Q160" i="6" s="1"/>
  <c r="P98" i="6"/>
  <c r="P97" i="6"/>
  <c r="Q97" i="6" s="1"/>
  <c r="P22" i="6"/>
  <c r="P19" i="6"/>
  <c r="P168" i="6"/>
  <c r="P164" i="6"/>
  <c r="Q164" i="6" s="1"/>
  <c r="P157" i="6"/>
  <c r="P153" i="6"/>
  <c r="P139" i="6"/>
  <c r="P134" i="6"/>
  <c r="P127" i="6"/>
  <c r="P121" i="6"/>
  <c r="P117" i="6"/>
  <c r="P109" i="6"/>
  <c r="P104" i="6"/>
  <c r="P96" i="6"/>
  <c r="P91" i="6"/>
  <c r="P88" i="6"/>
  <c r="Q88" i="6" s="1"/>
  <c r="P68" i="6"/>
  <c r="P63" i="6"/>
  <c r="P58" i="6"/>
  <c r="P53" i="6"/>
  <c r="P47" i="6"/>
  <c r="P45" i="6"/>
  <c r="P18" i="6"/>
  <c r="P73" i="6"/>
  <c r="P28" i="6"/>
  <c r="Q28" i="6" s="1"/>
  <c r="P17" i="6"/>
  <c r="P11" i="6"/>
  <c r="Q11" i="6" s="1"/>
  <c r="Q149" i="6"/>
  <c r="Q100" i="6"/>
  <c r="M20" i="6" l="1"/>
  <c r="N20" i="6" s="1"/>
  <c r="M34" i="6"/>
  <c r="N34" i="6" s="1"/>
  <c r="M35" i="6"/>
  <c r="M11" i="6"/>
  <c r="M117" i="6" l="1"/>
  <c r="M174" i="6"/>
  <c r="N174" i="6" s="1"/>
  <c r="M149" i="6"/>
  <c r="N149" i="6" s="1"/>
  <c r="Q117" i="6"/>
  <c r="M100" i="6"/>
  <c r="N100" i="6" s="1"/>
  <c r="M97" i="6"/>
  <c r="N97" i="6" s="1"/>
  <c r="N27" i="6"/>
  <c r="M160" i="6"/>
  <c r="N160" i="6" s="1"/>
  <c r="M16" i="6"/>
  <c r="N117" i="6" l="1"/>
  <c r="M108" i="6"/>
  <c r="N108" i="6" s="1"/>
  <c r="M99" i="6"/>
  <c r="N99" i="6" s="1"/>
  <c r="M32" i="6"/>
  <c r="N16" i="6"/>
  <c r="M33" i="6" l="1"/>
  <c r="N33" i="6" s="1"/>
  <c r="Q38" i="6"/>
  <c r="Q32" i="6"/>
  <c r="Q19" i="6"/>
  <c r="Q22" i="6"/>
  <c r="Q35" i="6"/>
  <c r="Q39" i="6"/>
  <c r="Q40" i="6"/>
  <c r="Q45" i="6"/>
  <c r="Q47" i="6"/>
  <c r="Q49" i="6"/>
  <c r="Q53" i="6"/>
  <c r="Q54" i="6"/>
  <c r="Q58" i="6"/>
  <c r="Q59" i="6"/>
  <c r="Q63" i="6"/>
  <c r="Q64" i="6"/>
  <c r="Q68" i="6"/>
  <c r="Q69" i="6"/>
  <c r="Q73" i="6"/>
  <c r="Q79" i="6"/>
  <c r="Q83" i="6"/>
  <c r="Q84" i="6"/>
  <c r="Q91" i="6"/>
  <c r="Q96" i="6"/>
  <c r="Q98" i="6"/>
  <c r="Q104" i="6"/>
  <c r="Q105" i="6"/>
  <c r="Q109" i="6"/>
  <c r="Q110" i="6"/>
  <c r="Q111" i="6"/>
  <c r="Q114" i="6"/>
  <c r="Q121" i="6"/>
  <c r="Q123" i="6"/>
  <c r="Q127" i="6"/>
  <c r="Q130" i="6"/>
  <c r="Q134" i="6"/>
  <c r="Q135" i="6"/>
  <c r="Q139" i="6"/>
  <c r="Q140" i="6"/>
  <c r="Q144" i="6"/>
  <c r="Q148" i="6"/>
  <c r="Q153" i="6"/>
  <c r="Q157" i="6"/>
  <c r="Q168" i="6"/>
  <c r="Q18" i="6"/>
  <c r="Q17" i="6"/>
  <c r="Q12" i="6"/>
  <c r="M188" i="6"/>
  <c r="M199" i="6" s="1"/>
  <c r="M38" i="6"/>
  <c r="N38" i="6" s="1"/>
  <c r="Q177" i="6" l="1"/>
  <c r="N188" i="6"/>
  <c r="N199" i="6" s="1"/>
  <c r="M171" i="6" l="1"/>
  <c r="M168" i="6"/>
  <c r="M167" i="6"/>
  <c r="M164" i="6"/>
  <c r="M163" i="6"/>
  <c r="M157" i="6"/>
  <c r="M156" i="6"/>
  <c r="M153" i="6"/>
  <c r="M152" i="6"/>
  <c r="M148" i="6"/>
  <c r="M147" i="6"/>
  <c r="M144" i="6"/>
  <c r="M140" i="6"/>
  <c r="M139" i="6"/>
  <c r="M138" i="6"/>
  <c r="M135" i="6"/>
  <c r="M134" i="6"/>
  <c r="M133" i="6"/>
  <c r="M130" i="6"/>
  <c r="M127" i="6"/>
  <c r="M126" i="6"/>
  <c r="M123" i="6"/>
  <c r="M121" i="6"/>
  <c r="M120" i="6"/>
  <c r="M114" i="6"/>
  <c r="M110" i="6"/>
  <c r="M111" i="6"/>
  <c r="M109" i="6"/>
  <c r="M105" i="6"/>
  <c r="M104" i="6"/>
  <c r="M103" i="6"/>
  <c r="M91" i="6"/>
  <c r="M96" i="6"/>
  <c r="M95" i="6"/>
  <c r="M84" i="6"/>
  <c r="M88" i="6"/>
  <c r="M87" i="6"/>
  <c r="M83" i="6"/>
  <c r="M82" i="6"/>
  <c r="M79" i="6"/>
  <c r="M78" i="6"/>
  <c r="M73" i="6"/>
  <c r="M72" i="6"/>
  <c r="M68" i="6"/>
  <c r="M67" i="6"/>
  <c r="M63" i="6"/>
  <c r="M62" i="6"/>
  <c r="M58" i="6"/>
  <c r="M57" i="6"/>
  <c r="M53" i="6"/>
  <c r="M52" i="6"/>
  <c r="M47" i="6"/>
  <c r="M45" i="6"/>
  <c r="M44" i="6"/>
  <c r="M40" i="6"/>
  <c r="M39" i="6"/>
  <c r="N17" i="6"/>
  <c r="M15" i="6" l="1"/>
  <c r="N15" i="6" s="1"/>
  <c r="M12" i="6"/>
  <c r="N12" i="6" s="1"/>
  <c r="M18" i="6"/>
  <c r="N18" i="6" s="1"/>
  <c r="M26" i="6"/>
  <c r="N26" i="6" s="1"/>
  <c r="N28" i="6"/>
  <c r="N39" i="6"/>
  <c r="N105" i="6"/>
  <c r="N126" i="6"/>
  <c r="N109" i="6"/>
  <c r="N127" i="6"/>
  <c r="N147" i="6"/>
  <c r="N110" i="6"/>
  <c r="M54" i="6"/>
  <c r="M10" i="6" l="1"/>
  <c r="M227" i="6" s="1"/>
  <c r="N87" i="6"/>
  <c r="N68" i="6"/>
  <c r="N11" i="6"/>
  <c r="N135" i="6"/>
  <c r="N168" i="6"/>
  <c r="N73" i="6"/>
  <c r="M228" i="6" l="1"/>
  <c r="N227" i="6"/>
  <c r="N228" i="6" s="1"/>
  <c r="N10" i="6"/>
  <c r="N134" i="6"/>
  <c r="N121" i="6"/>
  <c r="N139" i="6"/>
  <c r="N96" i="6"/>
  <c r="N95" i="6"/>
  <c r="N167" i="6"/>
  <c r="N52" i="6"/>
  <c r="N57" i="6"/>
  <c r="N58" i="6"/>
  <c r="N53" i="6"/>
  <c r="N103" i="6"/>
  <c r="N54" i="6"/>
  <c r="M59" i="6"/>
  <c r="N111" i="6"/>
  <c r="N79" i="6"/>
  <c r="N19" i="6"/>
  <c r="N84" i="6"/>
  <c r="N32" i="6"/>
  <c r="M64" i="6"/>
  <c r="N47" i="6"/>
  <c r="N130" i="6"/>
  <c r="N144" i="6"/>
  <c r="M49" i="6"/>
  <c r="N22" i="6"/>
  <c r="M69" i="6"/>
  <c r="N45" i="6"/>
  <c r="N62" i="6"/>
  <c r="N67" i="6"/>
  <c r="N138" i="6"/>
  <c r="M98" i="6"/>
  <c r="N98" i="6" s="1"/>
  <c r="N133" i="6"/>
  <c r="N171" i="6"/>
  <c r="N91" i="6"/>
  <c r="N88" i="6"/>
  <c r="N157" i="6"/>
  <c r="N164" i="6"/>
  <c r="N104" i="6"/>
  <c r="N148" i="6"/>
  <c r="N44" i="6"/>
  <c r="N72" i="6"/>
  <c r="N120" i="6"/>
  <c r="N78" i="6"/>
  <c r="N114" i="6"/>
  <c r="N152" i="6"/>
  <c r="N156" i="6"/>
  <c r="N163" i="6"/>
  <c r="N63" i="6"/>
  <c r="N153" i="6"/>
  <c r="N123" i="6"/>
  <c r="N140" i="6"/>
  <c r="M177" i="6" l="1"/>
  <c r="M210" i="6" s="1"/>
  <c r="M211" i="6"/>
  <c r="M212" i="6" s="1"/>
  <c r="N59" i="6"/>
  <c r="N64" i="6"/>
  <c r="N69" i="6"/>
  <c r="N49" i="6"/>
  <c r="N82" i="6"/>
  <c r="N83" i="6"/>
  <c r="N40" i="6"/>
  <c r="N177" i="6" s="1"/>
  <c r="N35" i="6"/>
</calcChain>
</file>

<file path=xl/sharedStrings.xml><?xml version="1.0" encoding="utf-8"?>
<sst xmlns="http://schemas.openxmlformats.org/spreadsheetml/2006/main" count="707" uniqueCount="269">
  <si>
    <t>Nomenclature</t>
  </si>
  <si>
    <t>Code</t>
  </si>
  <si>
    <t>Descriptif</t>
  </si>
  <si>
    <t>Commentaire</t>
  </si>
  <si>
    <t>Gestion</t>
  </si>
  <si>
    <t xml:space="preserve">Quantité
</t>
  </si>
  <si>
    <t>Unité</t>
  </si>
  <si>
    <t>P.U 
en € HT</t>
  </si>
  <si>
    <t>Montant 
en € HT</t>
  </si>
  <si>
    <t>Montant 
en € TTC</t>
  </si>
  <si>
    <t>Puissance unitaire
kW</t>
  </si>
  <si>
    <t>Puissance totale
kW</t>
  </si>
  <si>
    <t>9.0 Matériel d'éclairage</t>
  </si>
  <si>
    <t>RDC</t>
  </si>
  <si>
    <t>RDC - ESPACES CIRCULATION</t>
  </si>
  <si>
    <t>101. Vestibule</t>
  </si>
  <si>
    <t>9.0.1</t>
  </si>
  <si>
    <t>R02</t>
  </si>
  <si>
    <t>Rail électrique triphasé 230V sur RAL spécial y compris accessoires alimentation et raccords divers - Global ou équivalent</t>
  </si>
  <si>
    <t>DALI 2</t>
  </si>
  <si>
    <t>mL</t>
  </si>
  <si>
    <t>9.0.2</t>
  </si>
  <si>
    <t>PR07</t>
  </si>
  <si>
    <t>Type B</t>
  </si>
  <si>
    <t>Projecteur type Orion 54 MC sur rail 220V* - 3000K - 1100lm - IRC95 R970 - grille de nid d'abeille, porte filtre, filtres Brightview RAL spécial - Ambiance Lumière ou équivalent</t>
  </si>
  <si>
    <t>ON/OFF Variation sur appareil</t>
  </si>
  <si>
    <t>U</t>
  </si>
  <si>
    <t>9.0.3</t>
  </si>
  <si>
    <t>PR08</t>
  </si>
  <si>
    <t>Spot encastré type Laserblade Q495 - 12,4W - 743lm - 3000K - IRC90 - noir-noir - faisceau 25°, y compris driver gradable DALI - Iguzzini ou équivalent</t>
  </si>
  <si>
    <t>DALI DT8</t>
  </si>
  <si>
    <t>103/235. Escalier </t>
  </si>
  <si>
    <t>9.0.4</t>
  </si>
  <si>
    <t>R01</t>
  </si>
  <si>
    <t>Rail électrique 48V sur RAL spécial y compris drivers non gradables, accessoires alimentation, raccords divers, embouts fermeture - Stucchi ou équivalent</t>
  </si>
  <si>
    <t>Prévoir 2 alimentations électriques</t>
  </si>
  <si>
    <t>9.0.5</t>
  </si>
  <si>
    <t>9.0.7</t>
  </si>
  <si>
    <t>Type A</t>
  </si>
  <si>
    <t>9.0.8</t>
  </si>
  <si>
    <t>PR02</t>
  </si>
  <si>
    <t>Projecteur type Orion 42 MC sur rail 48V - 3000K - 800lm - IRC95 R970 - grille de nid d'abeille, porte filtre, filtres Brightview RAL spécial - Ambiance Lumière ou équivalent</t>
  </si>
  <si>
    <t>9.0.9</t>
  </si>
  <si>
    <t>LI01</t>
  </si>
  <si>
    <t>MJAC-M 123</t>
  </si>
  <si>
    <t>Linéaire LED type réglette d'angle Teta - 15W/mL - 3000K - y compris driver gradable - Ambiance Lumière ou équivalent</t>
  </si>
  <si>
    <t>Prévoir 1 alimentation électrique</t>
  </si>
  <si>
    <t>9.0.10</t>
  </si>
  <si>
    <t>LI02</t>
  </si>
  <si>
    <t>Linéaire LED type réglette droite Dora - 15W/mL - 3000K - y compris driver gradable - Ambiance Lumière ou équivalent</t>
  </si>
  <si>
    <t>9.0.11</t>
  </si>
  <si>
    <t>MJAC-M 124</t>
  </si>
  <si>
    <t>9.0.12</t>
  </si>
  <si>
    <t>9.0.13</t>
  </si>
  <si>
    <t xml:space="preserve">Cache de finition pour rails R01 et R02 - finition RAL sur mesure - matériel fourni posé </t>
  </si>
  <si>
    <t>111/207. Escalier</t>
  </si>
  <si>
    <t>9.0.14</t>
  </si>
  <si>
    <t>9.0.15</t>
  </si>
  <si>
    <t xml:space="preserve">Cache de finition pour rails R02 - finition RAL sur mesure - matériel fourni posé </t>
  </si>
  <si>
    <t>-</t>
  </si>
  <si>
    <t>9.0.16</t>
  </si>
  <si>
    <t>RDC - ESPACES ARCHITECTURAUX</t>
  </si>
  <si>
    <t>105. Galerie des Bustes </t>
  </si>
  <si>
    <t>9.0.17</t>
  </si>
  <si>
    <t>MOD2</t>
  </si>
  <si>
    <t>Module spécial de 3 Orion 42 TW sur patère - 2700K&gt;5000K - 800lm - IRC95 R970 - grille de nid d'abeille, porte filtre, filtres Brightview RAL spécial - Ambiance Lumière ou équivalent</t>
  </si>
  <si>
    <t>Prévoir 3 alimentations électriques / module</t>
  </si>
  <si>
    <t>9.0.18</t>
  </si>
  <si>
    <t>MOD1</t>
  </si>
  <si>
    <t>Module spécial de 4 Orion 42 TW sur patère - 2700K&gt;5000K - 800lm - IRC95 R970 - grille de nid d'abeille, porte filtre, filtres Brightview RAL spécial - Ambiance Lumière ou équivalent</t>
  </si>
  <si>
    <t>Prévoir 4 alimentations électriques / module</t>
  </si>
  <si>
    <t>9.0.19</t>
  </si>
  <si>
    <t>PR05</t>
  </si>
  <si>
    <t>Projecteur type Orion 42 TW sur patère - 2700K&gt;5000K - 800lm - IRC95 R970 - grille de nid d'abeille, porte filtre, filtres Brightview RAL spécial - Ambiance Lumière ou équivalent</t>
  </si>
  <si>
    <t>Prévoir 1 alimentation électrique par spot</t>
  </si>
  <si>
    <t>9.0.20</t>
  </si>
  <si>
    <t>108. Vestibule italien</t>
  </si>
  <si>
    <t>9.0.21</t>
  </si>
  <si>
    <t>9.0.22</t>
  </si>
  <si>
    <t>9.0.23</t>
  </si>
  <si>
    <t>PR01</t>
  </si>
  <si>
    <t>Projecteur type Orion C sur patère décor / lustre - 3000K - 300lm - grille de nid d'abeille, porte filtre, filtres Brightview RAL spécial</t>
  </si>
  <si>
    <t>RDC - AUTRES SALLES</t>
  </si>
  <si>
    <t>102. Galerie des Moines</t>
  </si>
  <si>
    <t>9.0.24</t>
  </si>
  <si>
    <t>Prévoir 7 alimentations électriques</t>
  </si>
  <si>
    <t>9.0.25</t>
  </si>
  <si>
    <t>9.0.26</t>
  </si>
  <si>
    <t>PR03</t>
  </si>
  <si>
    <t>Projecteur type Orion 42 MC sur patère - 3000K - 800lm - IRC95 R970 - grille de nid d'abeille, porte filtre, filtres Brightview RAL spécial - Ambiance Lumière ou équivalent</t>
  </si>
  <si>
    <t>Prévoir 5 alimentations électriques</t>
  </si>
  <si>
    <t>DALI</t>
  </si>
  <si>
    <t>9.0.27</t>
  </si>
  <si>
    <t>9.0.28</t>
  </si>
  <si>
    <t xml:space="preserve">Cache de finition pour rails R01 - finition RAL sur mesure - matériel fourni posé </t>
  </si>
  <si>
    <t>9.0.29</t>
  </si>
  <si>
    <t>Pas de gradation</t>
  </si>
  <si>
    <t>106. Vestibule italien</t>
  </si>
  <si>
    <t>9.0.30</t>
  </si>
  <si>
    <t>Prévoir 3 alimentations électriques</t>
  </si>
  <si>
    <t>9.0.31</t>
  </si>
  <si>
    <t>9.0.32</t>
  </si>
  <si>
    <t>107. Bibliothèque</t>
  </si>
  <si>
    <t>9.0.33</t>
  </si>
  <si>
    <t>9.0.34</t>
  </si>
  <si>
    <t>9.0.35</t>
  </si>
  <si>
    <t>109. Billard</t>
  </si>
  <si>
    <t>9.0.36</t>
  </si>
  <si>
    <t>9.0.37</t>
  </si>
  <si>
    <t>9.0.38</t>
  </si>
  <si>
    <t>110. Grand Salon</t>
  </si>
  <si>
    <t>9.0.39</t>
  </si>
  <si>
    <t>9.0.40</t>
  </si>
  <si>
    <t>9.0.41</t>
  </si>
  <si>
    <t>112. Salon Oriental</t>
  </si>
  <si>
    <t>9.0.42</t>
  </si>
  <si>
    <t>9.0.43</t>
  </si>
  <si>
    <t>R+1</t>
  </si>
  <si>
    <t>R+1 - ESPACES ARCHITECTURAUX</t>
  </si>
  <si>
    <t>208. Galerie des Peintures</t>
  </si>
  <si>
    <t>9.0.44</t>
  </si>
  <si>
    <t>R00</t>
  </si>
  <si>
    <t>Rail électrique 48V sur RAL spécial y compris drivers gradables DALI, accessoires alimentation, raccords divers, embouts fermeture - Stucchi ou équivalent</t>
  </si>
  <si>
    <t>Prévoir 6 alimentations électriques</t>
  </si>
  <si>
    <t>9.0.45</t>
  </si>
  <si>
    <t>PR04</t>
  </si>
  <si>
    <t>Projecteur type Orion 42 TW sur rail 48V - 2700K&gt;5000K - 800lm - IRC95 R970 - grille de nid d'abeille, porte filtre, filtres Brightview RAL spécial - Ambiance Lumière ou équivalent</t>
  </si>
  <si>
    <t>221. Galerie Nord</t>
  </si>
  <si>
    <t>9.0.46</t>
  </si>
  <si>
    <t>9.0.47</t>
  </si>
  <si>
    <t>9.0.48</t>
  </si>
  <si>
    <t>Projecteur type Orion C sur patère décor / lustre - 3000K - 300lm - IRC95 R970 - grille de nid d'abeille, porte filtre, filtres Brightview RAL spécial - Ambiance Lumière ou équivalent</t>
  </si>
  <si>
    <t>222. Salon du balcon</t>
  </si>
  <si>
    <t>9.0.49</t>
  </si>
  <si>
    <t>9.0.50</t>
  </si>
  <si>
    <t>236. Salle des statues</t>
  </si>
  <si>
    <t>9.0.51</t>
  </si>
  <si>
    <t>R+1 - APPARTEMENTS DE NJA</t>
  </si>
  <si>
    <t>202. Appartement NJA</t>
  </si>
  <si>
    <t>9.0.53</t>
  </si>
  <si>
    <t>Prévoir 4 alimentations électriques</t>
  </si>
  <si>
    <t>9.0.54</t>
  </si>
  <si>
    <t>9.0.55</t>
  </si>
  <si>
    <t>Vitrines</t>
  </si>
  <si>
    <t>Prévoir 10 alimentations électriques</t>
  </si>
  <si>
    <t>9.0.56</t>
  </si>
  <si>
    <t>Prévoir 13 alimentations électriques</t>
  </si>
  <si>
    <t>9.0.57</t>
  </si>
  <si>
    <t>R03</t>
  </si>
  <si>
    <t>Rails électriques 24V vitrine - y compris accessoires alimentation, raccords divers, embouts fermeture - Loupi ou équivalent</t>
  </si>
  <si>
    <t>9.0.58</t>
  </si>
  <si>
    <t>PR00</t>
  </si>
  <si>
    <t>Projecteur type Loupi Spot C Piccolo sur rail 24V - 3000K - 300lm - IRC90 - 10° 18° 28° 40° - grille de nid d'abeille - Ambiance Lumière ou équivalent</t>
  </si>
  <si>
    <t>203. Appartement NJA</t>
  </si>
  <si>
    <t>9.0.59</t>
  </si>
  <si>
    <t>9.0.60</t>
  </si>
  <si>
    <t>9.0.61</t>
  </si>
  <si>
    <t xml:space="preserve">204. Appartement NJA </t>
  </si>
  <si>
    <t>9.0.62</t>
  </si>
  <si>
    <t>9.0.63</t>
  </si>
  <si>
    <t>9.0.64</t>
  </si>
  <si>
    <t>Décor</t>
  </si>
  <si>
    <t>9.0.65</t>
  </si>
  <si>
    <t>Lustre</t>
  </si>
  <si>
    <t>205. Appartement NJA (salle de bain)</t>
  </si>
  <si>
    <t>9.0.66</t>
  </si>
  <si>
    <t>SAS 205 et passages PMR</t>
  </si>
  <si>
    <t>9.0.67</t>
  </si>
  <si>
    <t>206. Salon de Madame</t>
  </si>
  <si>
    <t>9.0.68</t>
  </si>
  <si>
    <t>9.0.69</t>
  </si>
  <si>
    <t>9.0.70</t>
  </si>
  <si>
    <t>9.0.71</t>
  </si>
  <si>
    <t>210/213. Capsules</t>
  </si>
  <si>
    <t>9.0.72</t>
  </si>
  <si>
    <t>9.0.73</t>
  </si>
  <si>
    <t>212. Couloirs</t>
  </si>
  <si>
    <t>9.0.74</t>
  </si>
  <si>
    <t>PR10</t>
  </si>
  <si>
    <t>Projecteur plafonnier type Laserblade QI62 - 12,5W - 980lm - 3000K - IRC90 - blanc-noir, faisceau oval longitudinale, y compris driver gradable DALI - Iguzzini ou équivalent</t>
  </si>
  <si>
    <t>211. Chambre du prince</t>
  </si>
  <si>
    <t>9.0.75</t>
  </si>
  <si>
    <t>9.0.76</t>
  </si>
  <si>
    <t>9.0.77</t>
  </si>
  <si>
    <t>214. Chambre Empire</t>
  </si>
  <si>
    <t>9.0.78</t>
  </si>
  <si>
    <t>9.0.79</t>
  </si>
  <si>
    <t>9.0.80</t>
  </si>
  <si>
    <t>R+1 CELLULES MUSEALES</t>
  </si>
  <si>
    <t>223/226/229/232. Couloirs</t>
  </si>
  <si>
    <t>9.0.81</t>
  </si>
  <si>
    <t>224/227/230/233. Capsules</t>
  </si>
  <si>
    <t>9.0.82</t>
  </si>
  <si>
    <t>9.0.83</t>
  </si>
  <si>
    <t>9.0.84</t>
  </si>
  <si>
    <t>PR09</t>
  </si>
  <si>
    <t>Projecteur type Micro Spot C sur patère - 1,5W - 3000K - 150lm y compris driver gradable - Loupi ou équivalent</t>
  </si>
  <si>
    <t>225. Promenade chaalisienne</t>
  </si>
  <si>
    <t>9.0.85</t>
  </si>
  <si>
    <t>9.0.86</t>
  </si>
  <si>
    <t>228. Un siècle muséal</t>
  </si>
  <si>
    <t>9.0.87</t>
  </si>
  <si>
    <t>9.0.88</t>
  </si>
  <si>
    <t>9.0.89</t>
  </si>
  <si>
    <t>MJAC-M 1522</t>
  </si>
  <si>
    <t>9.0.90</t>
  </si>
  <si>
    <t>9.0.91</t>
  </si>
  <si>
    <t>231. Girardin et Rousseau</t>
  </si>
  <si>
    <t>9.0.92</t>
  </si>
  <si>
    <t>9.0.93</t>
  </si>
  <si>
    <t>234. La collection Amic</t>
  </si>
  <si>
    <t>9.0.94</t>
  </si>
  <si>
    <t>9.0.95</t>
  </si>
  <si>
    <t>R+1 - 237 à 245 SALLES D'EXPOSITION TEMPORAIRE</t>
  </si>
  <si>
    <t>9.0.96</t>
  </si>
  <si>
    <t>Prévoir 15 alimentations électriques</t>
  </si>
  <si>
    <t>R+1 - 216. 219. SALLES DE STOCKAGE, DETAILS ŒILS DE BŒUF</t>
  </si>
  <si>
    <t>9.0.97</t>
  </si>
  <si>
    <t>TOTAL Matériel d'éclairage</t>
  </si>
  <si>
    <t>Travaux d'accompagnement</t>
  </si>
  <si>
    <t>9.1 Création de supports en menuiserie pour la pose de rails électriques</t>
  </si>
  <si>
    <t>106. Salle à manger</t>
  </si>
  <si>
    <t>9.1.1</t>
  </si>
  <si>
    <t>Fabrication et pose d'un support menuisé pour support luminaire - peinture thermolaquage RAL sur mesure</t>
  </si>
  <si>
    <t>9.1.2</t>
  </si>
  <si>
    <t>9.1.3</t>
  </si>
  <si>
    <t>9.1.4</t>
  </si>
  <si>
    <t>9.2 Création de supports en serrurerie pour la pose de projecteurs en applique</t>
  </si>
  <si>
    <t>9.2.1</t>
  </si>
  <si>
    <t>Fabrication et pose d'un support en serrurerie pour support luminaire et stockage alimentation électrique - peinture thermolaquage RAL sur mesure</t>
  </si>
  <si>
    <t>9.2.2</t>
  </si>
  <si>
    <t>Pièce 1</t>
  </si>
  <si>
    <t>9.2.3</t>
  </si>
  <si>
    <t>Pièce 2</t>
  </si>
  <si>
    <t>9.2.4</t>
  </si>
  <si>
    <t>Pièce 3</t>
  </si>
  <si>
    <t xml:space="preserve"> </t>
  </si>
  <si>
    <t>9.2.5</t>
  </si>
  <si>
    <t>9.2.6</t>
  </si>
  <si>
    <t>TOTAL Travaux d'accompagnement des lots techniques</t>
  </si>
  <si>
    <t>Réglages fins</t>
  </si>
  <si>
    <t>9.3 Réglages fins : main d’œuvre réglages - env. 15 jours à 5 techniciens</t>
  </si>
  <si>
    <t>Main d’œuvre réglages - env. 15 jours à 5 techniciens</t>
  </si>
  <si>
    <t>ens</t>
  </si>
  <si>
    <t>9.4 Réglages fins : moyens de travail en hauteur type échaffaudages roulants, nacelles, moyens adaptés aux espaces bas de plafond ou confinés</t>
  </si>
  <si>
    <t>Moyens de travail en hauteur type échaffaudages roulants, nacelles, moyens adaptés aux espaces bas de plafond ou confinés</t>
  </si>
  <si>
    <t>9.5 Réglages fins : kit complémentaire de consommables pour type Loupi Spot C PR00</t>
  </si>
  <si>
    <t>Kit complémentaire de consommables pour type Loupi Spot C PR00</t>
  </si>
  <si>
    <t>TOTAL Réglages fins</t>
  </si>
  <si>
    <t>TVA 20%</t>
  </si>
  <si>
    <t>9.6 Option 1 : Projecteurs des salles d'exposition temporaire type PR02-A</t>
  </si>
  <si>
    <t>R+1 - SALLES D'EXPOSITION TEMPORAIRE</t>
  </si>
  <si>
    <t>9.6.1</t>
  </si>
  <si>
    <t>TOTAL Option 1 : Projecteurs des salles d'exposition temporaire type PR02-A</t>
  </si>
  <si>
    <t>9.7 Option 2 : Caches de finition des rails électriques R00</t>
  </si>
  <si>
    <t>R+1 - 208. Galerie des Peintures, 221. Galerie Nord, 222. Salon du balcon</t>
  </si>
  <si>
    <t>9.7.1</t>
  </si>
  <si>
    <t xml:space="preserve">Cache de finition pour rails R00 - finition RAL sur mesure - matériel fourni posé </t>
  </si>
  <si>
    <t>TOTAL Option 2 : Caches de finition des rails électriques R00</t>
  </si>
  <si>
    <t>RDC R+1 - Extension de garantie pour les projecteurs Orion Ambience Lumière ou équivalent</t>
  </si>
  <si>
    <t>9.8.1</t>
  </si>
  <si>
    <t xml:space="preserve">Extension de garentie de 3ans </t>
  </si>
  <si>
    <t>9.8 PSE 1 : Extension de garantie sur les projecteurs</t>
  </si>
  <si>
    <t>TOTAL PSE 1 : Extension de garantie sur les projecteurs</t>
  </si>
  <si>
    <t>TOTAL HT - HORS OPTION et PSE</t>
  </si>
  <si>
    <t>TOTAL TTC - HORS OPTION et PSE</t>
  </si>
  <si>
    <t>TOTAL HT - AVEC OPTION et PSE</t>
  </si>
  <si>
    <t>TOTAL TTC - AVEC OPTION et PSE</t>
  </si>
  <si>
    <t>DOMAINE DE CHAALIS_DPGF LOT 5 ECLAIRAGE Marché n°M26/6-007 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</si>
</sst>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)\ &quot;€&quot;_ ;_ * \(#,##0.00\)\ &quot;€&quot;_ ;_ * &quot;-&quot;??_)\ &quot;€&quot;_ ;_ @_ "/>
    <numFmt numFmtId="165" formatCode="#,##0\ &quot;€&quot;"/>
    <numFmt numFmtId="166" formatCode="#,##0.000\ _€"/>
    <numFmt numFmtId="167" formatCode="#,##0.000\ _ \k\W"/>
    <numFmt numFmtId="168" formatCode="#,##0.00\ &quot;€&quot;"/>
  </numFmts>
  <fonts count="22" x14ac:knownFonts="1">
    <font>
      <sz val="10"/>
      <color indexed="8"/>
      <name val="Arial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"/>
    </font>
    <font>
      <sz val="10"/>
      <name val="Arial"/>
      <family val="2"/>
    </font>
    <font>
      <b/>
      <sz val="11"/>
      <color theme="1"/>
      <name val="Arial"/>
      <family val="2"/>
    </font>
    <font>
      <b/>
      <sz val="2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26"/>
      <color indexed="8"/>
      <name val="Arial"/>
      <family val="2"/>
    </font>
    <font>
      <b/>
      <sz val="14"/>
      <color rgb="FF000000"/>
      <name val="Arial"/>
      <family val="2"/>
    </font>
    <font>
      <i/>
      <sz val="10"/>
      <color theme="3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rgb="FF000000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 applyNumberFormat="0" applyFill="0" applyBorder="0" applyProtection="0"/>
    <xf numFmtId="0" fontId="4" fillId="0" borderId="1" applyNumberFormat="0" applyFill="0" applyBorder="0" applyProtection="0"/>
    <xf numFmtId="0" fontId="6" fillId="0" borderId="1" applyNumberFormat="0" applyFill="0" applyBorder="0" applyProtection="0"/>
    <xf numFmtId="0" fontId="2" fillId="0" borderId="1" applyNumberFormat="0" applyFill="0" applyBorder="0" applyProtection="0"/>
    <xf numFmtId="0" fontId="2" fillId="0" borderId="1" applyNumberFormat="0" applyFill="0" applyBorder="0" applyProtection="0"/>
    <xf numFmtId="0" fontId="7" fillId="0" borderId="1"/>
  </cellStyleXfs>
  <cellXfs count="187">
    <xf numFmtId="0" fontId="0" fillId="0" borderId="0" xfId="0"/>
    <xf numFmtId="49" fontId="1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vertical="top"/>
    </xf>
    <xf numFmtId="49" fontId="1" fillId="3" borderId="2" xfId="1" applyNumberFormat="1" applyFont="1" applyFill="1" applyBorder="1" applyAlignment="1">
      <alignment vertical="center"/>
    </xf>
    <xf numFmtId="49" fontId="8" fillId="3" borderId="2" xfId="1" applyNumberFormat="1" applyFont="1" applyFill="1" applyBorder="1" applyAlignment="1">
      <alignment vertical="center"/>
    </xf>
    <xf numFmtId="0" fontId="2" fillId="0" borderId="0" xfId="0" applyNumberFormat="1" applyFont="1"/>
    <xf numFmtId="0" fontId="2" fillId="0" borderId="1" xfId="4" applyNumberFormat="1"/>
    <xf numFmtId="0" fontId="2" fillId="0" borderId="1" xfId="4" applyNumberFormat="1" applyBorder="1"/>
    <xf numFmtId="0" fontId="2" fillId="2" borderId="1" xfId="0" applyFont="1" applyFill="1" applyBorder="1"/>
    <xf numFmtId="0" fontId="2" fillId="0" borderId="1" xfId="0" applyNumberFormat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" fontId="2" fillId="0" borderId="0" xfId="0" applyNumberFormat="1" applyFont="1"/>
    <xf numFmtId="0" fontId="2" fillId="0" borderId="1" xfId="0" applyNumberFormat="1" applyFont="1" applyBorder="1"/>
    <xf numFmtId="166" fontId="2" fillId="0" borderId="1" xfId="4" applyNumberFormat="1" applyBorder="1"/>
    <xf numFmtId="166" fontId="1" fillId="2" borderId="6" xfId="4" applyNumberFormat="1" applyFont="1" applyFill="1" applyBorder="1" applyAlignment="1">
      <alignment horizontal="right" vertical="top" wrapText="1"/>
    </xf>
    <xf numFmtId="167" fontId="1" fillId="3" borderId="6" xfId="4" applyNumberFormat="1" applyFont="1" applyFill="1" applyBorder="1" applyAlignment="1">
      <alignment vertical="center"/>
    </xf>
    <xf numFmtId="167" fontId="1" fillId="5" borderId="6" xfId="4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4" fontId="2" fillId="0" borderId="1" xfId="4" applyNumberFormat="1" applyFill="1" applyBorder="1" applyAlignment="1">
      <alignment horizontal="right" vertical="center"/>
    </xf>
    <xf numFmtId="4" fontId="5" fillId="0" borderId="3" xfId="1" applyNumberFormat="1" applyFont="1" applyBorder="1" applyAlignment="1">
      <alignment vertical="center"/>
    </xf>
    <xf numFmtId="49" fontId="1" fillId="2" borderId="1" xfId="1" applyNumberFormat="1" applyFont="1" applyFill="1" applyBorder="1" applyAlignment="1">
      <alignment horizontal="left" vertical="center"/>
    </xf>
    <xf numFmtId="0" fontId="8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167" fontId="1" fillId="5" borderId="1" xfId="4" applyNumberFormat="1" applyFont="1" applyFill="1" applyBorder="1" applyAlignment="1">
      <alignment vertical="center"/>
    </xf>
    <xf numFmtId="4" fontId="5" fillId="0" borderId="1" xfId="1" applyNumberFormat="1" applyFont="1" applyBorder="1" applyAlignment="1">
      <alignment vertical="center"/>
    </xf>
    <xf numFmtId="4" fontId="2" fillId="0" borderId="8" xfId="4" applyNumberFormat="1" applyFill="1" applyBorder="1" applyAlignment="1">
      <alignment horizontal="right" vertical="center"/>
    </xf>
    <xf numFmtId="4" fontId="2" fillId="0" borderId="11" xfId="4" applyNumberFormat="1" applyFill="1" applyBorder="1" applyAlignment="1">
      <alignment horizontal="right" vertical="center"/>
    </xf>
    <xf numFmtId="49" fontId="1" fillId="3" borderId="4" xfId="1" applyNumberFormat="1" applyFont="1" applyFill="1" applyBorder="1" applyAlignment="1">
      <alignment vertical="center"/>
    </xf>
    <xf numFmtId="49" fontId="8" fillId="3" borderId="4" xfId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left" vertical="top"/>
    </xf>
    <xf numFmtId="165" fontId="5" fillId="0" borderId="2" xfId="1" applyNumberFormat="1" applyFont="1" applyBorder="1" applyAlignment="1">
      <alignment vertical="center"/>
    </xf>
    <xf numFmtId="49" fontId="12" fillId="3" borderId="14" xfId="1" applyNumberFormat="1" applyFont="1" applyFill="1" applyBorder="1" applyAlignment="1">
      <alignment vertical="center"/>
    </xf>
    <xf numFmtId="49" fontId="12" fillId="3" borderId="9" xfId="1" applyNumberFormat="1" applyFont="1" applyFill="1" applyBorder="1" applyAlignment="1">
      <alignment vertical="center"/>
    </xf>
    <xf numFmtId="49" fontId="9" fillId="3" borderId="7" xfId="1" applyNumberFormat="1" applyFont="1" applyFill="1" applyBorder="1" applyAlignment="1">
      <alignment vertical="center"/>
    </xf>
    <xf numFmtId="0" fontId="2" fillId="0" borderId="0" xfId="0" applyNumberFormat="1" applyFont="1" applyFill="1"/>
    <xf numFmtId="4" fontId="5" fillId="0" borderId="3" xfId="1" applyNumberFormat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/>
    </xf>
    <xf numFmtId="165" fontId="5" fillId="0" borderId="4" xfId="1" applyNumberFormat="1" applyFont="1" applyFill="1" applyBorder="1" applyAlignment="1">
      <alignment vertical="center"/>
    </xf>
    <xf numFmtId="0" fontId="5" fillId="0" borderId="4" xfId="1" applyFont="1" applyBorder="1" applyAlignment="1">
      <alignment vertical="center"/>
    </xf>
    <xf numFmtId="167" fontId="1" fillId="5" borderId="13" xfId="4" applyNumberFormat="1" applyFont="1" applyFill="1" applyBorder="1" applyAlignment="1">
      <alignment vertical="center"/>
    </xf>
    <xf numFmtId="0" fontId="5" fillId="0" borderId="16" xfId="1" applyFont="1" applyBorder="1" applyAlignment="1">
      <alignment vertical="center"/>
    </xf>
    <xf numFmtId="167" fontId="1" fillId="5" borderId="17" xfId="4" applyNumberFormat="1" applyFont="1" applyFill="1" applyBorder="1" applyAlignment="1">
      <alignment vertical="center"/>
    </xf>
    <xf numFmtId="49" fontId="13" fillId="6" borderId="7" xfId="1" applyNumberFormat="1" applyFont="1" applyFill="1" applyBorder="1" applyAlignment="1">
      <alignment vertical="center"/>
    </xf>
    <xf numFmtId="49" fontId="12" fillId="6" borderId="14" xfId="1" applyNumberFormat="1" applyFont="1" applyFill="1" applyBorder="1" applyAlignment="1">
      <alignment vertical="center"/>
    </xf>
    <xf numFmtId="164" fontId="10" fillId="6" borderId="18" xfId="1" applyNumberFormat="1" applyFont="1" applyFill="1" applyBorder="1" applyAlignment="1">
      <alignment vertical="center"/>
    </xf>
    <xf numFmtId="49" fontId="12" fillId="6" borderId="9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0" fontId="5" fillId="0" borderId="16" xfId="1" applyFont="1" applyFill="1" applyBorder="1" applyAlignment="1">
      <alignment vertical="center"/>
    </xf>
    <xf numFmtId="49" fontId="9" fillId="0" borderId="7" xfId="1" applyNumberFormat="1" applyFont="1" applyFill="1" applyBorder="1" applyAlignment="1">
      <alignment vertical="center"/>
    </xf>
    <xf numFmtId="49" fontId="12" fillId="0" borderId="14" xfId="1" applyNumberFormat="1" applyFont="1" applyFill="1" applyBorder="1" applyAlignment="1">
      <alignment vertical="center"/>
    </xf>
    <xf numFmtId="49" fontId="12" fillId="0" borderId="9" xfId="1" applyNumberFormat="1" applyFont="1" applyFill="1" applyBorder="1" applyAlignment="1">
      <alignment vertical="center"/>
    </xf>
    <xf numFmtId="49" fontId="12" fillId="0" borderId="14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5" fillId="0" borderId="3" xfId="1" applyFont="1" applyFill="1" applyBorder="1" applyAlignment="1">
      <alignment vertical="center"/>
    </xf>
    <xf numFmtId="4" fontId="5" fillId="0" borderId="3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left" vertical="top"/>
    </xf>
    <xf numFmtId="165" fontId="5" fillId="0" borderId="2" xfId="1" applyNumberFormat="1" applyFont="1" applyFill="1" applyBorder="1" applyAlignment="1">
      <alignment vertical="center"/>
    </xf>
    <xf numFmtId="49" fontId="1" fillId="0" borderId="1" xfId="1" applyNumberFormat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167" fontId="1" fillId="0" borderId="1" xfId="4" applyNumberFormat="1" applyFont="1" applyFill="1" applyBorder="1" applyAlignment="1">
      <alignment vertical="center"/>
    </xf>
    <xf numFmtId="49" fontId="16" fillId="3" borderId="4" xfId="1" applyNumberFormat="1" applyFont="1" applyFill="1" applyBorder="1" applyAlignment="1">
      <alignment vertical="center"/>
    </xf>
    <xf numFmtId="49" fontId="16" fillId="3" borderId="12" xfId="1" applyNumberFormat="1" applyFont="1" applyFill="1" applyBorder="1" applyAlignment="1">
      <alignment vertical="center"/>
    </xf>
    <xf numFmtId="4" fontId="7" fillId="0" borderId="3" xfId="1" applyNumberFormat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165" fontId="7" fillId="0" borderId="2" xfId="1" applyNumberFormat="1" applyFont="1" applyBorder="1" applyAlignment="1">
      <alignment vertical="center"/>
    </xf>
    <xf numFmtId="4" fontId="7" fillId="0" borderId="11" xfId="4" applyNumberFormat="1" applyFont="1" applyFill="1" applyBorder="1" applyAlignment="1">
      <alignment horizontal="right" vertical="center"/>
    </xf>
    <xf numFmtId="4" fontId="7" fillId="0" borderId="2" xfId="4" applyNumberFormat="1" applyFont="1" applyFill="1" applyBorder="1" applyAlignment="1">
      <alignment horizontal="right" vertical="center"/>
    </xf>
    <xf numFmtId="0" fontId="7" fillId="7" borderId="1" xfId="0" applyNumberFormat="1" applyFont="1" applyFill="1" applyBorder="1" applyAlignment="1">
      <alignment vertical="center"/>
    </xf>
    <xf numFmtId="0" fontId="2" fillId="7" borderId="1" xfId="0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top"/>
    </xf>
    <xf numFmtId="0" fontId="11" fillId="7" borderId="1" xfId="0" applyNumberFormat="1" applyFont="1" applyFill="1" applyBorder="1" applyAlignment="1">
      <alignment horizontal="center" vertical="center"/>
    </xf>
    <xf numFmtId="4" fontId="2" fillId="3" borderId="11" xfId="4" applyNumberFormat="1" applyFill="1" applyBorder="1" applyAlignment="1">
      <alignment horizontal="right" vertical="center"/>
    </xf>
    <xf numFmtId="49" fontId="1" fillId="4" borderId="19" xfId="4" applyNumberFormat="1" applyFont="1" applyFill="1" applyBorder="1" applyAlignment="1">
      <alignment horizontal="left" vertical="top" wrapText="1"/>
    </xf>
    <xf numFmtId="49" fontId="1" fillId="4" borderId="20" xfId="4" applyNumberFormat="1" applyFont="1" applyFill="1" applyBorder="1" applyAlignment="1">
      <alignment horizontal="left" vertical="top" wrapText="1"/>
    </xf>
    <xf numFmtId="4" fontId="1" fillId="4" borderId="21" xfId="4" applyNumberFormat="1" applyFont="1" applyFill="1" applyBorder="1" applyAlignment="1">
      <alignment horizontal="left" vertical="top" wrapText="1"/>
    </xf>
    <xf numFmtId="4" fontId="1" fillId="4" borderId="21" xfId="4" applyNumberFormat="1" applyFont="1" applyFill="1" applyBorder="1" applyAlignment="1">
      <alignment vertical="top"/>
    </xf>
    <xf numFmtId="4" fontId="1" fillId="4" borderId="21" xfId="4" applyNumberFormat="1" applyFont="1" applyFill="1" applyBorder="1" applyAlignment="1">
      <alignment horizontal="right" vertical="top" wrapText="1"/>
    </xf>
    <xf numFmtId="4" fontId="1" fillId="4" borderId="22" xfId="4" applyNumberFormat="1" applyFont="1" applyFill="1" applyBorder="1" applyAlignment="1">
      <alignment horizontal="right" vertical="top" wrapText="1"/>
    </xf>
    <xf numFmtId="4" fontId="1" fillId="4" borderId="23" xfId="4" applyNumberFormat="1" applyFont="1" applyFill="1" applyBorder="1" applyAlignment="1">
      <alignment horizontal="right" vertical="top" wrapText="1"/>
    </xf>
    <xf numFmtId="4" fontId="1" fillId="4" borderId="20" xfId="4" applyNumberFormat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vertical="center"/>
    </xf>
    <xf numFmtId="4" fontId="15" fillId="0" borderId="3" xfId="0" applyNumberFormat="1" applyFont="1" applyBorder="1" applyAlignment="1">
      <alignment vertical="center"/>
    </xf>
    <xf numFmtId="49" fontId="12" fillId="3" borderId="7" xfId="1" applyNumberFormat="1" applyFont="1" applyFill="1" applyBorder="1" applyAlignment="1">
      <alignment vertical="center"/>
    </xf>
    <xf numFmtId="49" fontId="12" fillId="6" borderId="7" xfId="1" applyNumberFormat="1" applyFont="1" applyFill="1" applyBorder="1" applyAlignment="1">
      <alignment vertical="center"/>
    </xf>
    <xf numFmtId="166" fontId="1" fillId="2" borderId="7" xfId="4" applyNumberFormat="1" applyFont="1" applyFill="1" applyBorder="1" applyAlignment="1">
      <alignment horizontal="right" vertical="top" wrapText="1"/>
    </xf>
    <xf numFmtId="0" fontId="8" fillId="0" borderId="24" xfId="1" applyFont="1" applyBorder="1" applyAlignment="1">
      <alignment vertical="center"/>
    </xf>
    <xf numFmtId="4" fontId="2" fillId="0" borderId="25" xfId="4" applyNumberFormat="1" applyFill="1" applyBorder="1" applyAlignment="1">
      <alignment horizontal="right" vertical="center"/>
    </xf>
    <xf numFmtId="4" fontId="2" fillId="0" borderId="26" xfId="4" applyNumberFormat="1" applyFill="1" applyBorder="1" applyAlignment="1">
      <alignment horizontal="right" vertical="center"/>
    </xf>
    <xf numFmtId="164" fontId="10" fillId="6" borderId="15" xfId="1" applyNumberFormat="1" applyFont="1" applyFill="1" applyBorder="1" applyAlignment="1">
      <alignment vertical="center"/>
    </xf>
    <xf numFmtId="0" fontId="11" fillId="7" borderId="10" xfId="0" applyNumberFormat="1" applyFont="1" applyFill="1" applyBorder="1" applyAlignment="1">
      <alignment vertical="center"/>
    </xf>
    <xf numFmtId="49" fontId="1" fillId="3" borderId="29" xfId="1" applyNumberFormat="1" applyFont="1" applyFill="1" applyBorder="1" applyAlignment="1">
      <alignment vertical="center"/>
    </xf>
    <xf numFmtId="49" fontId="1" fillId="3" borderId="30" xfId="1" applyNumberFormat="1" applyFont="1" applyFill="1" applyBorder="1" applyAlignment="1">
      <alignment vertical="center"/>
    </xf>
    <xf numFmtId="49" fontId="1" fillId="3" borderId="31" xfId="1" applyNumberFormat="1" applyFont="1" applyFill="1" applyBorder="1" applyAlignment="1">
      <alignment vertical="center"/>
    </xf>
    <xf numFmtId="49" fontId="8" fillId="3" borderId="31" xfId="1" applyNumberFormat="1" applyFont="1" applyFill="1" applyBorder="1" applyAlignment="1">
      <alignment vertical="center"/>
    </xf>
    <xf numFmtId="49" fontId="1" fillId="3" borderId="32" xfId="1" applyNumberFormat="1" applyFont="1" applyFill="1" applyBorder="1" applyAlignment="1">
      <alignment vertical="center"/>
    </xf>
    <xf numFmtId="0" fontId="5" fillId="0" borderId="33" xfId="1" applyFont="1" applyBorder="1" applyAlignment="1">
      <alignment vertical="center"/>
    </xf>
    <xf numFmtId="4" fontId="2" fillId="0" borderId="33" xfId="4" applyNumberFormat="1" applyFill="1" applyBorder="1" applyAlignment="1">
      <alignment horizontal="right" vertical="center"/>
    </xf>
    <xf numFmtId="49" fontId="1" fillId="3" borderId="34" xfId="1" applyNumberFormat="1" applyFont="1" applyFill="1" applyBorder="1" applyAlignment="1">
      <alignment vertical="center"/>
    </xf>
    <xf numFmtId="49" fontId="1" fillId="3" borderId="35" xfId="1" applyNumberFormat="1" applyFont="1" applyFill="1" applyBorder="1" applyAlignment="1">
      <alignment vertical="center"/>
    </xf>
    <xf numFmtId="0" fontId="8" fillId="0" borderId="24" xfId="1" applyFont="1" applyFill="1" applyBorder="1" applyAlignment="1">
      <alignment vertical="center"/>
    </xf>
    <xf numFmtId="49" fontId="1" fillId="3" borderId="36" xfId="1" applyNumberFormat="1" applyFont="1" applyFill="1" applyBorder="1" applyAlignment="1">
      <alignment vertical="center"/>
    </xf>
    <xf numFmtId="0" fontId="5" fillId="0" borderId="24" xfId="1" applyFont="1" applyFill="1" applyBorder="1" applyAlignment="1">
      <alignment horizontal="right" vertical="center"/>
    </xf>
    <xf numFmtId="4" fontId="14" fillId="0" borderId="33" xfId="4" applyNumberFormat="1" applyFont="1" applyFill="1" applyBorder="1" applyAlignment="1">
      <alignment horizontal="right" vertical="center"/>
    </xf>
    <xf numFmtId="49" fontId="16" fillId="3" borderId="36" xfId="1" applyNumberFormat="1" applyFont="1" applyFill="1" applyBorder="1" applyAlignment="1">
      <alignment vertical="center"/>
    </xf>
    <xf numFmtId="49" fontId="16" fillId="3" borderId="35" xfId="1" applyNumberFormat="1" applyFont="1" applyFill="1" applyBorder="1" applyAlignment="1">
      <alignment vertical="center"/>
    </xf>
    <xf numFmtId="4" fontId="7" fillId="0" borderId="33" xfId="4" applyNumberFormat="1" applyFont="1" applyFill="1" applyBorder="1" applyAlignment="1">
      <alignment horizontal="right" vertical="center"/>
    </xf>
    <xf numFmtId="0" fontId="16" fillId="0" borderId="24" xfId="1" applyFont="1" applyBorder="1" applyAlignment="1">
      <alignment vertical="center"/>
    </xf>
    <xf numFmtId="167" fontId="10" fillId="6" borderId="15" xfId="1" applyNumberFormat="1" applyFont="1" applyFill="1" applyBorder="1" applyAlignment="1">
      <alignment vertical="center"/>
    </xf>
    <xf numFmtId="0" fontId="11" fillId="7" borderId="5" xfId="0" applyNumberFormat="1" applyFont="1" applyFill="1" applyBorder="1" applyAlignment="1">
      <alignment horizontal="center" vertical="center" wrapText="1"/>
    </xf>
    <xf numFmtId="0" fontId="11" fillId="7" borderId="1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5" fillId="0" borderId="3" xfId="1" applyFont="1" applyBorder="1" applyAlignment="1">
      <alignment horizontal="right" vertical="center"/>
    </xf>
    <xf numFmtId="49" fontId="1" fillId="3" borderId="2" xfId="1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49" fontId="12" fillId="0" borderId="14" xfId="1" applyNumberFormat="1" applyFont="1" applyFill="1" applyBorder="1" applyAlignment="1">
      <alignment horizontal="right" vertical="center"/>
    </xf>
    <xf numFmtId="49" fontId="1" fillId="3" borderId="4" xfId="1" applyNumberFormat="1" applyFont="1" applyFill="1" applyBorder="1" applyAlignment="1">
      <alignment horizontal="right" vertical="center"/>
    </xf>
    <xf numFmtId="49" fontId="16" fillId="3" borderId="4" xfId="1" applyNumberFormat="1" applyFont="1" applyFill="1" applyBorder="1" applyAlignment="1">
      <alignment horizontal="right" vertical="center"/>
    </xf>
    <xf numFmtId="49" fontId="9" fillId="8" borderId="7" xfId="1" applyNumberFormat="1" applyFont="1" applyFill="1" applyBorder="1" applyAlignment="1">
      <alignment vertical="center"/>
    </xf>
    <xf numFmtId="49" fontId="12" fillId="8" borderId="14" xfId="1" applyNumberFormat="1" applyFont="1" applyFill="1" applyBorder="1" applyAlignment="1">
      <alignment vertical="center"/>
    </xf>
    <xf numFmtId="49" fontId="12" fillId="8" borderId="9" xfId="1" applyNumberFormat="1" applyFont="1" applyFill="1" applyBorder="1" applyAlignment="1">
      <alignment vertical="center"/>
    </xf>
    <xf numFmtId="0" fontId="19" fillId="0" borderId="0" xfId="0" applyNumberFormat="1" applyFont="1" applyAlignment="1">
      <alignment vertical="center"/>
    </xf>
    <xf numFmtId="0" fontId="5" fillId="0" borderId="39" xfId="1" applyFont="1" applyBorder="1" applyAlignment="1">
      <alignment vertical="center"/>
    </xf>
    <xf numFmtId="4" fontId="5" fillId="0" borderId="39" xfId="1" applyNumberFormat="1" applyFont="1" applyFill="1" applyBorder="1" applyAlignment="1">
      <alignment vertical="center"/>
    </xf>
    <xf numFmtId="0" fontId="8" fillId="0" borderId="40" xfId="1" applyFont="1" applyBorder="1" applyAlignment="1">
      <alignment vertical="center"/>
    </xf>
    <xf numFmtId="0" fontId="8" fillId="0" borderId="38" xfId="1" applyFont="1" applyBorder="1" applyAlignment="1">
      <alignment vertical="center"/>
    </xf>
    <xf numFmtId="0" fontId="5" fillId="0" borderId="41" xfId="1" applyFont="1" applyBorder="1" applyAlignment="1">
      <alignment vertical="center"/>
    </xf>
    <xf numFmtId="4" fontId="5" fillId="0" borderId="41" xfId="1" applyNumberFormat="1" applyFont="1" applyFill="1" applyBorder="1" applyAlignment="1">
      <alignment vertical="center" wrapText="1"/>
    </xf>
    <xf numFmtId="0" fontId="5" fillId="0" borderId="42" xfId="1" applyFont="1" applyFill="1" applyBorder="1" applyAlignment="1">
      <alignment vertical="center"/>
    </xf>
    <xf numFmtId="165" fontId="5" fillId="0" borderId="42" xfId="1" applyNumberFormat="1" applyFont="1" applyFill="1" applyBorder="1" applyAlignment="1">
      <alignment vertical="center"/>
    </xf>
    <xf numFmtId="0" fontId="5" fillId="0" borderId="42" xfId="1" applyFont="1" applyBorder="1" applyAlignment="1">
      <alignment vertical="center"/>
    </xf>
    <xf numFmtId="0" fontId="5" fillId="0" borderId="39" xfId="1" applyFont="1" applyBorder="1" applyAlignment="1">
      <alignment horizontal="left" vertical="center"/>
    </xf>
    <xf numFmtId="0" fontId="17" fillId="0" borderId="24" xfId="1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49" fontId="16" fillId="3" borderId="25" xfId="1" applyNumberFormat="1" applyFont="1" applyFill="1" applyBorder="1" applyAlignment="1">
      <alignment vertical="center"/>
    </xf>
    <xf numFmtId="0" fontId="5" fillId="0" borderId="24" xfId="1" applyFont="1" applyFill="1" applyBorder="1" applyAlignment="1">
      <alignment vertical="center"/>
    </xf>
    <xf numFmtId="0" fontId="8" fillId="0" borderId="27" xfId="1" applyFont="1" applyFill="1" applyBorder="1" applyAlignment="1">
      <alignment vertical="center"/>
    </xf>
    <xf numFmtId="49" fontId="16" fillId="3" borderId="36" xfId="4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1" fillId="0" borderId="1" xfId="0" applyNumberFormat="1" applyFont="1" applyBorder="1" applyAlignment="1">
      <alignment vertical="center"/>
    </xf>
    <xf numFmtId="0" fontId="11" fillId="7" borderId="10" xfId="0" applyNumberFormat="1" applyFont="1" applyFill="1" applyBorder="1" applyAlignment="1">
      <alignment horizontal="center" vertical="center" wrapText="1"/>
    </xf>
    <xf numFmtId="49" fontId="9" fillId="8" borderId="7" xfId="4" applyNumberFormat="1" applyFont="1" applyFill="1" applyBorder="1" applyAlignment="1">
      <alignment vertical="center"/>
    </xf>
    <xf numFmtId="49" fontId="12" fillId="8" borderId="14" xfId="4" applyNumberFormat="1" applyFont="1" applyFill="1" applyBorder="1" applyAlignment="1">
      <alignment vertical="center"/>
    </xf>
    <xf numFmtId="49" fontId="12" fillId="8" borderId="9" xfId="4" applyNumberFormat="1" applyFont="1" applyFill="1" applyBorder="1" applyAlignment="1">
      <alignment vertical="center"/>
    </xf>
    <xf numFmtId="49" fontId="12" fillId="3" borderId="7" xfId="4" applyNumberFormat="1" applyFont="1" applyFill="1" applyBorder="1" applyAlignment="1">
      <alignment vertical="center"/>
    </xf>
    <xf numFmtId="49" fontId="12" fillId="3" borderId="9" xfId="4" applyNumberFormat="1" applyFont="1" applyFill="1" applyBorder="1" applyAlignment="1">
      <alignment vertical="center"/>
    </xf>
    <xf numFmtId="0" fontId="8" fillId="0" borderId="24" xfId="4" applyFont="1" applyBorder="1" applyAlignment="1">
      <alignment vertical="center"/>
    </xf>
    <xf numFmtId="0" fontId="5" fillId="0" borderId="3" xfId="4" applyFont="1" applyBorder="1" applyAlignment="1">
      <alignment horizontal="right" vertical="center"/>
    </xf>
    <xf numFmtId="0" fontId="5" fillId="0" borderId="3" xfId="4" applyFont="1" applyBorder="1" applyAlignment="1">
      <alignment vertical="center"/>
    </xf>
    <xf numFmtId="4" fontId="5" fillId="0" borderId="3" xfId="4" applyNumberFormat="1" applyFont="1" applyBorder="1" applyAlignment="1">
      <alignment vertical="center"/>
    </xf>
    <xf numFmtId="0" fontId="5" fillId="0" borderId="2" xfId="4" applyFont="1" applyBorder="1" applyAlignment="1">
      <alignment vertical="center"/>
    </xf>
    <xf numFmtId="0" fontId="5" fillId="0" borderId="24" xfId="4" applyFont="1" applyFill="1" applyBorder="1" applyAlignment="1">
      <alignment vertical="center"/>
    </xf>
    <xf numFmtId="4" fontId="5" fillId="0" borderId="3" xfId="4" applyNumberFormat="1" applyFont="1" applyFill="1" applyBorder="1" applyAlignment="1">
      <alignment vertical="center" wrapText="1"/>
    </xf>
    <xf numFmtId="0" fontId="5" fillId="0" borderId="4" xfId="4" applyFont="1" applyFill="1" applyBorder="1" applyAlignment="1">
      <alignment vertical="center"/>
    </xf>
    <xf numFmtId="1" fontId="7" fillId="0" borderId="2" xfId="4" applyNumberFormat="1" applyFont="1" applyBorder="1" applyAlignment="1">
      <alignment vertical="center"/>
    </xf>
    <xf numFmtId="0" fontId="7" fillId="0" borderId="2" xfId="4" applyFont="1" applyBorder="1" applyAlignment="1">
      <alignment vertical="center"/>
    </xf>
    <xf numFmtId="165" fontId="7" fillId="0" borderId="2" xfId="4" applyNumberFormat="1" applyFont="1" applyBorder="1" applyAlignment="1">
      <alignment vertical="center"/>
    </xf>
    <xf numFmtId="49" fontId="13" fillId="6" borderId="7" xfId="4" applyNumberFormat="1" applyFont="1" applyFill="1" applyBorder="1" applyAlignment="1">
      <alignment vertical="center"/>
    </xf>
    <xf numFmtId="49" fontId="12" fillId="6" borderId="14" xfId="4" applyNumberFormat="1" applyFont="1" applyFill="1" applyBorder="1" applyAlignment="1">
      <alignment vertical="center"/>
    </xf>
    <xf numFmtId="164" fontId="10" fillId="6" borderId="18" xfId="4" applyNumberFormat="1" applyFont="1" applyFill="1" applyBorder="1" applyAlignment="1">
      <alignment vertical="center"/>
    </xf>
    <xf numFmtId="164" fontId="10" fillId="6" borderId="15" xfId="4" applyNumberFormat="1" applyFont="1" applyFill="1" applyBorder="1" applyAlignment="1">
      <alignment vertical="center"/>
    </xf>
    <xf numFmtId="49" fontId="12" fillId="6" borderId="7" xfId="4" applyNumberFormat="1" applyFont="1" applyFill="1" applyBorder="1" applyAlignment="1">
      <alignment vertical="center"/>
    </xf>
    <xf numFmtId="49" fontId="12" fillId="6" borderId="9" xfId="4" applyNumberFormat="1" applyFont="1" applyFill="1" applyBorder="1" applyAlignment="1">
      <alignment vertical="center"/>
    </xf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center" vertical="center" wrapText="1"/>
    </xf>
    <xf numFmtId="168" fontId="18" fillId="0" borderId="7" xfId="0" applyNumberFormat="1" applyFont="1" applyFill="1" applyBorder="1" applyAlignment="1">
      <alignment horizontal="center" vertical="center"/>
    </xf>
    <xf numFmtId="168" fontId="18" fillId="0" borderId="9" xfId="0" applyNumberFormat="1" applyFont="1" applyFill="1" applyBorder="1" applyAlignment="1">
      <alignment horizontal="center" vertical="center"/>
    </xf>
    <xf numFmtId="168" fontId="19" fillId="0" borderId="7" xfId="0" applyNumberFormat="1" applyFont="1" applyFill="1" applyBorder="1" applyAlignment="1">
      <alignment horizontal="center" vertical="center"/>
    </xf>
    <xf numFmtId="168" fontId="19" fillId="0" borderId="9" xfId="0" applyNumberFormat="1" applyFont="1" applyFill="1" applyBorder="1" applyAlignment="1">
      <alignment horizontal="center" vertical="center"/>
    </xf>
    <xf numFmtId="0" fontId="11" fillId="7" borderId="28" xfId="0" applyNumberFormat="1" applyFont="1" applyFill="1" applyBorder="1" applyAlignment="1">
      <alignment horizontal="center" vertical="center" wrapText="1"/>
    </xf>
    <xf numFmtId="0" fontId="11" fillId="7" borderId="10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/>
    </xf>
    <xf numFmtId="4" fontId="19" fillId="0" borderId="14" xfId="0" applyNumberFormat="1" applyFont="1" applyFill="1" applyBorder="1" applyAlignment="1">
      <alignment horizontal="center" vertical="center"/>
    </xf>
    <xf numFmtId="4" fontId="19" fillId="0" borderId="9" xfId="0" applyNumberFormat="1" applyFont="1" applyFill="1" applyBorder="1" applyAlignment="1">
      <alignment horizontal="center" vertical="center"/>
    </xf>
    <xf numFmtId="49" fontId="1" fillId="4" borderId="37" xfId="4" applyNumberFormat="1" applyFont="1" applyFill="1" applyBorder="1" applyAlignment="1">
      <alignment horizontal="center" vertical="top" wrapText="1"/>
    </xf>
    <xf numFmtId="49" fontId="1" fillId="4" borderId="20" xfId="4" applyNumberFormat="1" applyFont="1" applyFill="1" applyBorder="1" applyAlignment="1">
      <alignment horizontal="center" vertical="top" wrapText="1"/>
    </xf>
  </cellXfs>
  <cellStyles count="6">
    <cellStyle name="Excel Built-in Normal" xfId="2" xr:uid="{25A94F8A-DFB2-45F5-9556-6ECDAF678CCF}"/>
    <cellStyle name="Normal" xfId="0" builtinId="0"/>
    <cellStyle name="Normal 2" xfId="1" xr:uid="{E3469361-131C-495C-BC83-EB838D66C57E}"/>
    <cellStyle name="Normal 2 2" xfId="4" xr:uid="{D10673D3-C76C-4A50-AA37-CD65030C222A}"/>
    <cellStyle name="Normal 3" xfId="3" xr:uid="{A4F723C6-F5C0-4B2C-8471-EE79552E9B4D}"/>
    <cellStyle name="Normal 4" xfId="5" xr:uid="{FC14B6B1-5B48-6F49-94C8-A7EF4B015D52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FFFFFF"/>
      <rgbColor rgb="FFBABABA"/>
      <rgbColor rgb="FFFF0000"/>
      <rgbColor rgb="FFBFBFBF"/>
      <rgbColor rgb="FFD8D8D8"/>
      <rgbColor rgb="FFD8D8D8"/>
      <rgbColor rgb="FFDCDC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48AB"/>
      <color rgb="FFFF7B00"/>
      <color rgb="FFEBDE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1EC37-714D-44AD-97E6-599625DF58C2}">
  <sheetPr>
    <pageSetUpPr fitToPage="1"/>
  </sheetPr>
  <dimension ref="A2:DZ233"/>
  <sheetViews>
    <sheetView showGridLines="0" tabSelected="1" view="pageBreakPreview" zoomScale="50" zoomScaleNormal="73" zoomScaleSheetLayoutView="400" zoomScalePageLayoutView="50" workbookViewId="0">
      <selection activeCell="R10" sqref="R10"/>
    </sheetView>
  </sheetViews>
  <sheetFormatPr baseColWidth="10" defaultColWidth="11.42578125" defaultRowHeight="12.95" customHeight="1" x14ac:dyDescent="0.2"/>
  <cols>
    <col min="1" max="1" width="11.42578125" style="7"/>
    <col min="2" max="2" width="23.42578125" style="7" customWidth="1"/>
    <col min="3" max="3" width="6" style="7" customWidth="1"/>
    <col min="4" max="4" width="14.5703125" style="7" customWidth="1"/>
    <col min="5" max="5" width="143" style="7" customWidth="1"/>
    <col min="6" max="6" width="38.5703125" style="7" customWidth="1"/>
    <col min="7" max="7" width="25.140625" style="7" customWidth="1"/>
    <col min="8" max="8" width="1.5703125" style="7" customWidth="1"/>
    <col min="9" max="9" width="10.140625" style="15" customWidth="1"/>
    <col min="10" max="10" width="6.42578125" style="15" customWidth="1"/>
    <col min="11" max="11" width="12.85546875" style="15" customWidth="1"/>
    <col min="12" max="12" width="1.5703125" style="7" customWidth="1"/>
    <col min="13" max="14" width="15.42578125" style="7" customWidth="1"/>
    <col min="15" max="15" width="4.85546875" style="16" customWidth="1"/>
    <col min="16" max="16" width="21.140625" style="17" customWidth="1"/>
    <col min="17" max="17" width="20.42578125" style="17" customWidth="1"/>
    <col min="18" max="18" width="42.42578125" style="16" customWidth="1"/>
    <col min="19" max="19" width="44.85546875" style="16" customWidth="1"/>
    <col min="20" max="130" width="11.42578125" style="16"/>
    <col min="131" max="16384" width="11.42578125" style="7"/>
  </cols>
  <sheetData>
    <row r="2" spans="1:130" ht="42" customHeight="1" x14ac:dyDescent="0.2">
      <c r="B2" s="21" t="s">
        <v>268</v>
      </c>
    </row>
    <row r="3" spans="1:130" ht="12.95" customHeight="1" thickBot="1" x14ac:dyDescent="0.25"/>
    <row r="4" spans="1:130" s="8" customFormat="1" ht="42.75" customHeight="1" thickBot="1" x14ac:dyDescent="0.25">
      <c r="B4" s="82" t="s">
        <v>0</v>
      </c>
      <c r="C4" s="185" t="s">
        <v>1</v>
      </c>
      <c r="D4" s="186"/>
      <c r="E4" s="84" t="s">
        <v>2</v>
      </c>
      <c r="F4" s="89" t="s">
        <v>3</v>
      </c>
      <c r="G4" s="89" t="s">
        <v>4</v>
      </c>
      <c r="H4" s="83"/>
      <c r="I4" s="84" t="s">
        <v>5</v>
      </c>
      <c r="J4" s="85" t="s">
        <v>6</v>
      </c>
      <c r="K4" s="86" t="s">
        <v>7</v>
      </c>
      <c r="L4" s="83"/>
      <c r="M4" s="87" t="s">
        <v>8</v>
      </c>
      <c r="N4" s="88" t="s">
        <v>9</v>
      </c>
      <c r="O4" s="9"/>
      <c r="P4" s="94" t="s">
        <v>10</v>
      </c>
      <c r="Q4" s="18" t="s">
        <v>11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</row>
    <row r="5" spans="1:130" ht="15.75" thickBot="1" x14ac:dyDescent="0.25">
      <c r="B5" s="1"/>
      <c r="C5" s="1"/>
      <c r="D5" s="1"/>
      <c r="E5" s="2"/>
      <c r="F5" s="2"/>
      <c r="G5" s="2"/>
      <c r="H5" s="1"/>
      <c r="I5" s="3"/>
      <c r="J5" s="4"/>
      <c r="K5" s="3"/>
      <c r="L5" s="1"/>
      <c r="M5" s="10"/>
      <c r="N5" s="10"/>
    </row>
    <row r="6" spans="1:130" s="11" customFormat="1" ht="35.1" customHeight="1" thickBot="1" x14ac:dyDescent="0.25">
      <c r="B6" s="38" t="s">
        <v>12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7"/>
      <c r="P6" s="92"/>
      <c r="Q6" s="37"/>
    </row>
    <row r="7" spans="1:130" s="11" customFormat="1" ht="35.1" customHeight="1" thickBot="1" x14ac:dyDescent="0.25">
      <c r="A7" s="60"/>
      <c r="B7" s="58" t="s">
        <v>13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P7" s="56"/>
      <c r="Q7" s="57"/>
    </row>
    <row r="8" spans="1:130" s="11" customFormat="1" ht="15.75" thickBot="1" x14ac:dyDescent="0.25">
      <c r="A8" s="77"/>
      <c r="B8" s="100" t="s">
        <v>14</v>
      </c>
      <c r="C8" s="101"/>
      <c r="D8" s="101"/>
      <c r="E8" s="101"/>
      <c r="F8" s="101"/>
      <c r="G8" s="101"/>
      <c r="H8" s="102"/>
      <c r="I8" s="103"/>
      <c r="J8" s="102"/>
      <c r="K8" s="102"/>
      <c r="L8" s="102"/>
      <c r="M8" s="102"/>
      <c r="N8" s="104"/>
      <c r="P8" s="19"/>
      <c r="Q8" s="19"/>
    </row>
    <row r="9" spans="1:130" s="11" customFormat="1" ht="15.75" thickBot="1" x14ac:dyDescent="0.25">
      <c r="A9" s="77"/>
      <c r="B9" s="95" t="s">
        <v>15</v>
      </c>
      <c r="C9" s="121"/>
      <c r="D9" s="12"/>
      <c r="E9" s="12"/>
      <c r="F9" s="12"/>
      <c r="G9" s="12"/>
      <c r="H9" s="13"/>
      <c r="I9" s="13"/>
      <c r="J9" s="13"/>
      <c r="K9" s="13"/>
      <c r="L9" s="13"/>
      <c r="M9" s="13"/>
      <c r="N9" s="105"/>
      <c r="P9" s="20"/>
      <c r="Q9" s="20"/>
    </row>
    <row r="10" spans="1:130" s="14" customFormat="1" ht="12.95" customHeight="1" thickBot="1" x14ac:dyDescent="0.25">
      <c r="A10" s="77"/>
      <c r="B10" s="145" t="s">
        <v>16</v>
      </c>
      <c r="C10" s="121" t="s">
        <v>17</v>
      </c>
      <c r="D10" s="12"/>
      <c r="E10" s="23" t="s">
        <v>18</v>
      </c>
      <c r="F10" s="23"/>
      <c r="G10" s="23" t="s">
        <v>19</v>
      </c>
      <c r="H10" s="13"/>
      <c r="I10" s="33">
        <v>29.8</v>
      </c>
      <c r="J10" s="34" t="s">
        <v>20</v>
      </c>
      <c r="K10" s="35"/>
      <c r="L10" s="13"/>
      <c r="M10" s="30">
        <f>I10*K10</f>
        <v>0</v>
      </c>
      <c r="N10" s="106">
        <f>M10*1.2</f>
        <v>0</v>
      </c>
      <c r="O10" s="11"/>
      <c r="P10" s="20"/>
      <c r="Q10" s="20"/>
      <c r="R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</row>
    <row r="11" spans="1:130" s="14" customFormat="1" ht="12.95" customHeight="1" thickBot="1" x14ac:dyDescent="0.25">
      <c r="A11" s="77"/>
      <c r="B11" s="145" t="s">
        <v>21</v>
      </c>
      <c r="C11" s="121" t="s">
        <v>22</v>
      </c>
      <c r="D11" s="12" t="s">
        <v>23</v>
      </c>
      <c r="E11" s="23" t="s">
        <v>24</v>
      </c>
      <c r="F11" s="23"/>
      <c r="G11" s="23" t="s">
        <v>25</v>
      </c>
      <c r="H11" s="13"/>
      <c r="I11" s="33">
        <v>16</v>
      </c>
      <c r="J11" s="34" t="s">
        <v>26</v>
      </c>
      <c r="K11" s="35"/>
      <c r="L11" s="13"/>
      <c r="M11" s="30">
        <f t="shared" ref="M11:M18" si="0">I11*K11</f>
        <v>0</v>
      </c>
      <c r="N11" s="106">
        <f t="shared" ref="N11:N27" si="1">M11*1.2</f>
        <v>0</v>
      </c>
      <c r="O11" s="11"/>
      <c r="P11" s="20">
        <f>0.017*1.2</f>
        <v>2.0400000000000001E-2</v>
      </c>
      <c r="Q11" s="20">
        <f>P11*I11</f>
        <v>0.32640000000000002</v>
      </c>
      <c r="R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</row>
    <row r="12" spans="1:130" s="14" customFormat="1" ht="12.95" customHeight="1" thickBot="1" x14ac:dyDescent="0.25">
      <c r="A12" s="77"/>
      <c r="B12" s="145" t="s">
        <v>27</v>
      </c>
      <c r="C12" s="121" t="s">
        <v>28</v>
      </c>
      <c r="D12" s="12"/>
      <c r="E12" s="62" t="s">
        <v>29</v>
      </c>
      <c r="F12" s="62"/>
      <c r="G12" s="23" t="s">
        <v>30</v>
      </c>
      <c r="H12" s="63"/>
      <c r="I12" s="33">
        <v>2</v>
      </c>
      <c r="J12" s="34" t="s">
        <v>26</v>
      </c>
      <c r="K12" s="35"/>
      <c r="L12" s="13"/>
      <c r="M12" s="30">
        <f t="shared" si="0"/>
        <v>0</v>
      </c>
      <c r="N12" s="106">
        <f t="shared" ref="N12" si="2">M12*1.2</f>
        <v>0</v>
      </c>
      <c r="O12" s="11"/>
      <c r="P12" s="20">
        <v>0.01</v>
      </c>
      <c r="Q12" s="20">
        <f>P12*I12</f>
        <v>0.02</v>
      </c>
      <c r="R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</row>
    <row r="13" spans="1:130" s="14" customFormat="1" ht="12.95" customHeight="1" thickBot="1" x14ac:dyDescent="0.25">
      <c r="A13" s="77"/>
      <c r="B13" s="145"/>
      <c r="C13" s="121"/>
      <c r="D13" s="12"/>
      <c r="E13" s="23"/>
      <c r="F13" s="23"/>
      <c r="G13" s="23"/>
      <c r="H13" s="13"/>
      <c r="I13" s="33"/>
      <c r="J13" s="34"/>
      <c r="K13" s="35"/>
      <c r="L13" s="13"/>
      <c r="M13" s="30"/>
      <c r="N13" s="106"/>
      <c r="O13" s="11"/>
      <c r="P13" s="20"/>
      <c r="Q13" s="20"/>
      <c r="R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</row>
    <row r="14" spans="1:130" s="11" customFormat="1" ht="15.75" thickBot="1" x14ac:dyDescent="0.25">
      <c r="A14" s="77"/>
      <c r="B14" s="109" t="s">
        <v>31</v>
      </c>
      <c r="C14" s="121"/>
      <c r="D14" s="12"/>
      <c r="E14" s="12"/>
      <c r="F14" s="12"/>
      <c r="G14" s="12"/>
      <c r="H14" s="13"/>
      <c r="I14" s="13"/>
      <c r="J14" s="13"/>
      <c r="K14" s="13"/>
      <c r="L14" s="13"/>
      <c r="M14" s="30"/>
      <c r="N14" s="106"/>
      <c r="P14" s="20"/>
      <c r="Q14" s="20"/>
    </row>
    <row r="15" spans="1:130" s="11" customFormat="1" ht="15.75" thickBot="1" x14ac:dyDescent="0.25">
      <c r="A15" s="77"/>
      <c r="B15" s="145" t="s">
        <v>32</v>
      </c>
      <c r="C15" s="121" t="s">
        <v>33</v>
      </c>
      <c r="D15" s="12"/>
      <c r="E15" s="23" t="s">
        <v>34</v>
      </c>
      <c r="F15" s="23" t="s">
        <v>35</v>
      </c>
      <c r="G15" s="23" t="s">
        <v>30</v>
      </c>
      <c r="H15" s="13"/>
      <c r="I15" s="13">
        <v>5</v>
      </c>
      <c r="J15" s="34" t="s">
        <v>20</v>
      </c>
      <c r="K15" s="35"/>
      <c r="L15" s="13"/>
      <c r="M15" s="30">
        <f t="shared" si="0"/>
        <v>0</v>
      </c>
      <c r="N15" s="106">
        <f t="shared" si="1"/>
        <v>0</v>
      </c>
      <c r="P15" s="20"/>
      <c r="Q15" s="20"/>
    </row>
    <row r="16" spans="1:130" s="11" customFormat="1" ht="15.75" thickBot="1" x14ac:dyDescent="0.25">
      <c r="A16" s="77"/>
      <c r="B16" s="145" t="s">
        <v>36</v>
      </c>
      <c r="C16" s="121" t="s">
        <v>17</v>
      </c>
      <c r="D16" s="12"/>
      <c r="E16" s="23" t="s">
        <v>18</v>
      </c>
      <c r="F16" s="23"/>
      <c r="G16" s="23" t="s">
        <v>19</v>
      </c>
      <c r="H16" s="13"/>
      <c r="I16" s="13">
        <v>15</v>
      </c>
      <c r="J16" s="34" t="s">
        <v>20</v>
      </c>
      <c r="K16" s="35"/>
      <c r="L16" s="13"/>
      <c r="M16" s="30">
        <f t="shared" si="0"/>
        <v>0</v>
      </c>
      <c r="N16" s="106">
        <f t="shared" ref="N16" si="3">M16*1.2</f>
        <v>0</v>
      </c>
      <c r="P16" s="20"/>
      <c r="Q16" s="20"/>
    </row>
    <row r="17" spans="1:17" s="11" customFormat="1" ht="15.75" thickBot="1" x14ac:dyDescent="0.25">
      <c r="A17" s="77"/>
      <c r="B17" s="145" t="s">
        <v>37</v>
      </c>
      <c r="C17" s="121" t="s">
        <v>22</v>
      </c>
      <c r="D17" s="12" t="s">
        <v>38</v>
      </c>
      <c r="E17" s="23" t="s">
        <v>24</v>
      </c>
      <c r="F17" s="23"/>
      <c r="G17" s="23" t="s">
        <v>30</v>
      </c>
      <c r="H17" s="13"/>
      <c r="I17" s="63">
        <v>30</v>
      </c>
      <c r="J17" s="34" t="s">
        <v>26</v>
      </c>
      <c r="K17" s="35"/>
      <c r="L17" s="13"/>
      <c r="M17" s="30">
        <f t="shared" si="0"/>
        <v>0</v>
      </c>
      <c r="N17" s="106">
        <f t="shared" si="1"/>
        <v>0</v>
      </c>
      <c r="P17" s="20">
        <f>0.017*1.2</f>
        <v>2.0400000000000001E-2</v>
      </c>
      <c r="Q17" s="20">
        <f>P17*I17</f>
        <v>0.6120000000000001</v>
      </c>
    </row>
    <row r="18" spans="1:17" s="11" customFormat="1" ht="15.75" thickBot="1" x14ac:dyDescent="0.25">
      <c r="A18" s="77"/>
      <c r="B18" s="145" t="s">
        <v>39</v>
      </c>
      <c r="C18" s="121" t="s">
        <v>40</v>
      </c>
      <c r="D18" s="12" t="s">
        <v>38</v>
      </c>
      <c r="E18" s="23" t="s">
        <v>41</v>
      </c>
      <c r="F18" s="23"/>
      <c r="G18" s="23" t="s">
        <v>25</v>
      </c>
      <c r="H18" s="13"/>
      <c r="I18" s="13">
        <v>12</v>
      </c>
      <c r="J18" s="34" t="s">
        <v>26</v>
      </c>
      <c r="K18" s="35"/>
      <c r="L18" s="13"/>
      <c r="M18" s="30">
        <f t="shared" si="0"/>
        <v>0</v>
      </c>
      <c r="N18" s="106">
        <f t="shared" si="1"/>
        <v>0</v>
      </c>
      <c r="P18" s="20">
        <f>0.011*1.2</f>
        <v>1.3199999999999998E-2</v>
      </c>
      <c r="Q18" s="20">
        <f>P18*I18</f>
        <v>0.15839999999999999</v>
      </c>
    </row>
    <row r="19" spans="1:17" s="11" customFormat="1" ht="15.75" thickBot="1" x14ac:dyDescent="0.25">
      <c r="A19" s="77"/>
      <c r="B19" s="145" t="s">
        <v>42</v>
      </c>
      <c r="C19" s="121" t="s">
        <v>43</v>
      </c>
      <c r="D19" s="141" t="s">
        <v>44</v>
      </c>
      <c r="E19" s="23" t="s">
        <v>45</v>
      </c>
      <c r="F19" s="23" t="s">
        <v>46</v>
      </c>
      <c r="G19" s="23" t="s">
        <v>25</v>
      </c>
      <c r="H19" s="13"/>
      <c r="I19" s="90">
        <v>5.8</v>
      </c>
      <c r="J19" s="13" t="s">
        <v>20</v>
      </c>
      <c r="K19" s="35"/>
      <c r="L19" s="13"/>
      <c r="M19" s="30">
        <f>I19*K19</f>
        <v>0</v>
      </c>
      <c r="N19" s="106">
        <f t="shared" si="1"/>
        <v>0</v>
      </c>
      <c r="P19" s="20">
        <f>0.015*1.2</f>
        <v>1.7999999999999999E-2</v>
      </c>
      <c r="Q19" s="20">
        <f t="shared" ref="Q19:Q73" si="4">P19*I19</f>
        <v>0.10439999999999999</v>
      </c>
    </row>
    <row r="20" spans="1:17" s="11" customFormat="1" ht="15.75" thickBot="1" x14ac:dyDescent="0.25">
      <c r="A20" s="77"/>
      <c r="B20" s="145" t="s">
        <v>47</v>
      </c>
      <c r="C20" s="121" t="s">
        <v>48</v>
      </c>
      <c r="D20" s="141" t="s">
        <v>44</v>
      </c>
      <c r="E20" s="23" t="s">
        <v>49</v>
      </c>
      <c r="F20" s="23" t="s">
        <v>46</v>
      </c>
      <c r="G20" s="23" t="s">
        <v>25</v>
      </c>
      <c r="H20" s="13"/>
      <c r="I20" s="90">
        <v>5.8</v>
      </c>
      <c r="J20" s="13" t="s">
        <v>20</v>
      </c>
      <c r="K20" s="35"/>
      <c r="L20" s="13"/>
      <c r="M20" s="30">
        <f t="shared" ref="M20:M22" si="5">I20*K20</f>
        <v>0</v>
      </c>
      <c r="N20" s="106">
        <f t="shared" ref="N20" si="6">M20*1.2</f>
        <v>0</v>
      </c>
      <c r="P20" s="20">
        <f>0.015*1.2</f>
        <v>1.7999999999999999E-2</v>
      </c>
      <c r="Q20" s="20">
        <f t="shared" ref="Q20" si="7">P20*I20</f>
        <v>0.10439999999999999</v>
      </c>
    </row>
    <row r="21" spans="1:17" s="11" customFormat="1" ht="15.75" thickBot="1" x14ac:dyDescent="0.25">
      <c r="A21" s="77"/>
      <c r="B21" s="145" t="s">
        <v>50</v>
      </c>
      <c r="C21" s="121" t="s">
        <v>43</v>
      </c>
      <c r="D21" s="141" t="s">
        <v>51</v>
      </c>
      <c r="E21" s="23" t="s">
        <v>45</v>
      </c>
      <c r="F21" s="23" t="s">
        <v>46</v>
      </c>
      <c r="G21" s="23" t="s">
        <v>25</v>
      </c>
      <c r="H21" s="13"/>
      <c r="I21" s="90">
        <v>3</v>
      </c>
      <c r="J21" s="13" t="s">
        <v>20</v>
      </c>
      <c r="K21" s="35"/>
      <c r="L21" s="13"/>
      <c r="M21" s="30">
        <f t="shared" si="5"/>
        <v>0</v>
      </c>
      <c r="N21" s="106">
        <f t="shared" ref="N21" si="8">M21*1.2</f>
        <v>0</v>
      </c>
      <c r="P21" s="20">
        <f>0.015*1.2</f>
        <v>1.7999999999999999E-2</v>
      </c>
      <c r="Q21" s="20">
        <f t="shared" ref="Q21" si="9">P21*I21</f>
        <v>5.3999999999999992E-2</v>
      </c>
    </row>
    <row r="22" spans="1:17" s="11" customFormat="1" ht="15.75" thickBot="1" x14ac:dyDescent="0.25">
      <c r="A22" s="77"/>
      <c r="B22" s="145" t="s">
        <v>52</v>
      </c>
      <c r="C22" s="121" t="s">
        <v>48</v>
      </c>
      <c r="D22" s="141" t="s">
        <v>51</v>
      </c>
      <c r="E22" s="23" t="s">
        <v>49</v>
      </c>
      <c r="F22" s="23" t="s">
        <v>46</v>
      </c>
      <c r="G22" s="23" t="s">
        <v>25</v>
      </c>
      <c r="H22" s="13"/>
      <c r="I22" s="90">
        <v>3</v>
      </c>
      <c r="J22" s="13" t="s">
        <v>20</v>
      </c>
      <c r="K22" s="35"/>
      <c r="L22" s="13"/>
      <c r="M22" s="30">
        <f t="shared" si="5"/>
        <v>0</v>
      </c>
      <c r="N22" s="106">
        <f t="shared" si="1"/>
        <v>0</v>
      </c>
      <c r="P22" s="20">
        <f>0.015*1.2</f>
        <v>1.7999999999999999E-2</v>
      </c>
      <c r="Q22" s="20">
        <f t="shared" si="4"/>
        <v>5.3999999999999992E-2</v>
      </c>
    </row>
    <row r="23" spans="1:17" s="11" customFormat="1" ht="15.75" thickBot="1" x14ac:dyDescent="0.25">
      <c r="A23" s="77"/>
      <c r="B23" s="145" t="s">
        <v>53</v>
      </c>
      <c r="C23" s="121"/>
      <c r="D23" s="12"/>
      <c r="E23" s="23" t="s">
        <v>54</v>
      </c>
      <c r="F23" s="23"/>
      <c r="G23" s="23"/>
      <c r="H23" s="13"/>
      <c r="I23" s="90">
        <v>20</v>
      </c>
      <c r="J23" s="13" t="s">
        <v>20</v>
      </c>
      <c r="K23" s="35"/>
      <c r="L23" s="13"/>
      <c r="M23" s="30">
        <f>I23*K23</f>
        <v>0</v>
      </c>
      <c r="N23" s="106">
        <f t="shared" ref="N23" si="10">M23*1.2</f>
        <v>0</v>
      </c>
      <c r="P23" s="20"/>
      <c r="Q23" s="20"/>
    </row>
    <row r="24" spans="1:17" s="11" customFormat="1" ht="15.75" thickBot="1" x14ac:dyDescent="0.25">
      <c r="A24" s="77"/>
      <c r="B24" s="111"/>
      <c r="C24" s="121"/>
      <c r="D24" s="12"/>
      <c r="E24" s="23"/>
      <c r="F24" s="23"/>
      <c r="G24" s="23"/>
      <c r="H24" s="13"/>
      <c r="I24" s="13"/>
      <c r="J24" s="13"/>
      <c r="K24" s="35"/>
      <c r="L24" s="13"/>
      <c r="M24" s="30"/>
      <c r="N24" s="106"/>
      <c r="P24" s="20"/>
      <c r="Q24" s="20"/>
    </row>
    <row r="25" spans="1:17" s="11" customFormat="1" ht="15.75" thickBot="1" x14ac:dyDescent="0.25">
      <c r="A25" s="77"/>
      <c r="B25" s="109" t="s">
        <v>55</v>
      </c>
      <c r="C25" s="121"/>
      <c r="D25" s="12"/>
      <c r="E25" s="12"/>
      <c r="F25" s="12"/>
      <c r="G25" s="12"/>
      <c r="H25" s="13"/>
      <c r="I25" s="13"/>
      <c r="J25" s="13"/>
      <c r="K25" s="13"/>
      <c r="L25" s="13"/>
      <c r="M25" s="30"/>
      <c r="N25" s="106"/>
      <c r="P25" s="20"/>
      <c r="Q25" s="20"/>
    </row>
    <row r="26" spans="1:17" s="11" customFormat="1" ht="15.75" thickBot="1" x14ac:dyDescent="0.25">
      <c r="A26" s="77"/>
      <c r="B26" s="145" t="s">
        <v>56</v>
      </c>
      <c r="C26" s="121" t="s">
        <v>17</v>
      </c>
      <c r="D26" s="12"/>
      <c r="E26" s="23" t="s">
        <v>18</v>
      </c>
      <c r="F26" s="23"/>
      <c r="G26" s="23" t="s">
        <v>19</v>
      </c>
      <c r="H26" s="13"/>
      <c r="I26" s="13">
        <v>28</v>
      </c>
      <c r="J26" s="13" t="s">
        <v>20</v>
      </c>
      <c r="K26" s="35"/>
      <c r="L26" s="13"/>
      <c r="M26" s="30">
        <f>I26*K26</f>
        <v>0</v>
      </c>
      <c r="N26" s="106">
        <f t="shared" si="1"/>
        <v>0</v>
      </c>
      <c r="P26" s="20"/>
      <c r="Q26" s="20"/>
    </row>
    <row r="27" spans="1:17" s="11" customFormat="1" ht="15.75" thickBot="1" x14ac:dyDescent="0.25">
      <c r="A27" s="77"/>
      <c r="B27" s="145" t="s">
        <v>57</v>
      </c>
      <c r="C27" s="121"/>
      <c r="D27" s="12"/>
      <c r="E27" s="23" t="s">
        <v>58</v>
      </c>
      <c r="F27" s="23"/>
      <c r="G27" s="23" t="s">
        <v>59</v>
      </c>
      <c r="H27" s="13"/>
      <c r="I27" s="13">
        <v>28</v>
      </c>
      <c r="J27" s="34" t="s">
        <v>20</v>
      </c>
      <c r="K27" s="35"/>
      <c r="L27" s="13"/>
      <c r="M27" s="30">
        <f t="shared" ref="M27:M28" si="11">I27*K27</f>
        <v>0</v>
      </c>
      <c r="N27" s="106">
        <f t="shared" si="1"/>
        <v>0</v>
      </c>
      <c r="P27" s="20"/>
      <c r="Q27" s="20"/>
    </row>
    <row r="28" spans="1:17" s="11" customFormat="1" ht="15.75" thickBot="1" x14ac:dyDescent="0.25">
      <c r="A28" s="77"/>
      <c r="B28" s="145" t="s">
        <v>60</v>
      </c>
      <c r="C28" s="121" t="s">
        <v>22</v>
      </c>
      <c r="D28" s="12" t="s">
        <v>38</v>
      </c>
      <c r="E28" s="23" t="s">
        <v>24</v>
      </c>
      <c r="F28" s="23"/>
      <c r="G28" s="23" t="s">
        <v>30</v>
      </c>
      <c r="H28" s="13"/>
      <c r="I28" s="13">
        <v>40</v>
      </c>
      <c r="J28" s="34" t="s">
        <v>26</v>
      </c>
      <c r="K28" s="35"/>
      <c r="L28" s="13"/>
      <c r="M28" s="30">
        <f t="shared" si="11"/>
        <v>0</v>
      </c>
      <c r="N28" s="106">
        <f t="shared" ref="N28" si="12">M28*1.2</f>
        <v>0</v>
      </c>
      <c r="P28" s="20">
        <f>0.017*1.2</f>
        <v>2.0400000000000001E-2</v>
      </c>
      <c r="Q28" s="20">
        <f>P28*I28</f>
        <v>0.81600000000000006</v>
      </c>
    </row>
    <row r="29" spans="1:17" s="11" customFormat="1" ht="15.75" thickBot="1" x14ac:dyDescent="0.25">
      <c r="A29" s="77"/>
      <c r="B29" s="95"/>
      <c r="C29" s="121"/>
      <c r="D29" s="12"/>
      <c r="E29" s="12"/>
      <c r="F29" s="12"/>
      <c r="G29" s="12"/>
      <c r="H29" s="13"/>
      <c r="J29" s="13"/>
      <c r="K29" s="13"/>
      <c r="L29" s="13"/>
      <c r="M29" s="30"/>
      <c r="N29" s="105"/>
      <c r="P29" s="20"/>
      <c r="Q29" s="20"/>
    </row>
    <row r="30" spans="1:17" s="11" customFormat="1" ht="15.95" customHeight="1" thickBot="1" x14ac:dyDescent="0.25">
      <c r="A30" s="78"/>
      <c r="B30" s="107" t="s">
        <v>61</v>
      </c>
      <c r="C30" s="122"/>
      <c r="D30" s="5"/>
      <c r="E30" s="5"/>
      <c r="F30" s="31"/>
      <c r="G30" s="31"/>
      <c r="H30" s="31"/>
      <c r="I30" s="6"/>
      <c r="J30" s="31"/>
      <c r="K30" s="31"/>
      <c r="L30" s="31"/>
      <c r="M30" s="81"/>
      <c r="N30" s="108"/>
      <c r="P30" s="19"/>
      <c r="Q30" s="19"/>
    </row>
    <row r="31" spans="1:17" s="11" customFormat="1" ht="15.75" thickBot="1" x14ac:dyDescent="0.25">
      <c r="A31" s="78"/>
      <c r="B31" s="95" t="s">
        <v>62</v>
      </c>
      <c r="C31" s="121"/>
      <c r="D31" s="12"/>
      <c r="E31" s="12"/>
      <c r="F31" s="12"/>
      <c r="G31" s="12"/>
      <c r="H31" s="13"/>
      <c r="I31" s="13"/>
      <c r="J31" s="13"/>
      <c r="K31" s="13"/>
      <c r="L31" s="13"/>
      <c r="M31" s="30"/>
      <c r="N31" s="106"/>
      <c r="P31" s="20"/>
      <c r="Q31" s="20"/>
    </row>
    <row r="32" spans="1:17" s="11" customFormat="1" ht="15.75" thickBot="1" x14ac:dyDescent="0.25">
      <c r="A32" s="78"/>
      <c r="B32" s="145" t="s">
        <v>63</v>
      </c>
      <c r="C32" s="121" t="s">
        <v>64</v>
      </c>
      <c r="D32" s="12"/>
      <c r="E32" s="23" t="s">
        <v>65</v>
      </c>
      <c r="F32" s="23" t="s">
        <v>66</v>
      </c>
      <c r="G32" s="23" t="s">
        <v>30</v>
      </c>
      <c r="H32" s="13"/>
      <c r="I32" s="13">
        <v>32</v>
      </c>
      <c r="J32" s="13" t="s">
        <v>26</v>
      </c>
      <c r="K32" s="35"/>
      <c r="L32" s="13"/>
      <c r="M32" s="30">
        <f>I32*K32</f>
        <v>0</v>
      </c>
      <c r="N32" s="106">
        <f t="shared" ref="N32:N40" si="13">M32*1.2</f>
        <v>0</v>
      </c>
      <c r="P32" s="20">
        <f>0.024*1.2</f>
        <v>2.8799999999999999E-2</v>
      </c>
      <c r="Q32" s="20">
        <f t="shared" si="4"/>
        <v>0.92159999999999997</v>
      </c>
    </row>
    <row r="33" spans="1:17" s="11" customFormat="1" ht="15.75" thickBot="1" x14ac:dyDescent="0.25">
      <c r="A33" s="78"/>
      <c r="B33" s="145" t="s">
        <v>67</v>
      </c>
      <c r="C33" s="121" t="s">
        <v>68</v>
      </c>
      <c r="D33" s="12"/>
      <c r="E33" s="23" t="s">
        <v>69</v>
      </c>
      <c r="F33" s="23" t="s">
        <v>70</v>
      </c>
      <c r="G33" s="23" t="s">
        <v>30</v>
      </c>
      <c r="H33" s="13"/>
      <c r="I33" s="13">
        <v>12</v>
      </c>
      <c r="J33" s="13" t="s">
        <v>26</v>
      </c>
      <c r="K33" s="35"/>
      <c r="L33" s="13"/>
      <c r="M33" s="30">
        <f t="shared" ref="M33:M35" si="14">I33*K33</f>
        <v>0</v>
      </c>
      <c r="N33" s="106">
        <f t="shared" si="13"/>
        <v>0</v>
      </c>
      <c r="P33" s="20">
        <f>0.032*1.2</f>
        <v>3.8399999999999997E-2</v>
      </c>
      <c r="Q33" s="20">
        <f t="shared" si="4"/>
        <v>0.46079999999999999</v>
      </c>
    </row>
    <row r="34" spans="1:17" s="11" customFormat="1" ht="15.75" thickBot="1" x14ac:dyDescent="0.25">
      <c r="A34" s="78"/>
      <c r="B34" s="145" t="s">
        <v>71</v>
      </c>
      <c r="C34" s="121" t="s">
        <v>72</v>
      </c>
      <c r="D34" s="23" t="s">
        <v>38</v>
      </c>
      <c r="E34" s="23" t="s">
        <v>73</v>
      </c>
      <c r="F34" s="23" t="s">
        <v>74</v>
      </c>
      <c r="G34" s="23" t="s">
        <v>30</v>
      </c>
      <c r="H34" s="13"/>
      <c r="I34" s="13">
        <v>56</v>
      </c>
      <c r="J34" s="13" t="s">
        <v>26</v>
      </c>
      <c r="K34" s="35"/>
      <c r="L34" s="13"/>
      <c r="M34" s="30">
        <f t="shared" si="14"/>
        <v>0</v>
      </c>
      <c r="N34" s="106">
        <f t="shared" ref="N34" si="15">M34*1.2</f>
        <v>0</v>
      </c>
      <c r="P34" s="20"/>
      <c r="Q34" s="20"/>
    </row>
    <row r="35" spans="1:17" s="11" customFormat="1" ht="15.75" thickBot="1" x14ac:dyDescent="0.25">
      <c r="A35" s="78"/>
      <c r="B35" s="145" t="s">
        <v>75</v>
      </c>
      <c r="C35" s="121" t="s">
        <v>72</v>
      </c>
      <c r="D35" s="23" t="s">
        <v>23</v>
      </c>
      <c r="E35" s="23" t="s">
        <v>73</v>
      </c>
      <c r="F35" s="23" t="s">
        <v>74</v>
      </c>
      <c r="G35" s="23" t="s">
        <v>30</v>
      </c>
      <c r="H35" s="13"/>
      <c r="I35" s="63">
        <v>88</v>
      </c>
      <c r="J35" s="13" t="s">
        <v>26</v>
      </c>
      <c r="K35" s="35"/>
      <c r="L35" s="13"/>
      <c r="M35" s="30">
        <f t="shared" si="14"/>
        <v>0</v>
      </c>
      <c r="N35" s="106">
        <f t="shared" si="13"/>
        <v>0</v>
      </c>
      <c r="P35" s="20">
        <v>8.0000000000000002E-3</v>
      </c>
      <c r="Q35" s="20">
        <f t="shared" si="4"/>
        <v>0.70399999999999996</v>
      </c>
    </row>
    <row r="36" spans="1:17" s="11" customFormat="1" ht="15.75" thickBot="1" x14ac:dyDescent="0.25">
      <c r="A36" s="78"/>
      <c r="B36" s="109"/>
      <c r="C36" s="121"/>
      <c r="D36" s="12"/>
      <c r="E36" s="12"/>
      <c r="F36" s="12"/>
      <c r="G36" s="12"/>
      <c r="H36" s="13"/>
      <c r="I36" s="13"/>
      <c r="J36" s="13"/>
      <c r="K36" s="13"/>
      <c r="L36" s="13"/>
      <c r="M36" s="30"/>
      <c r="N36" s="106"/>
      <c r="P36" s="20"/>
      <c r="Q36" s="20"/>
    </row>
    <row r="37" spans="1:17" s="11" customFormat="1" ht="15.75" thickBot="1" x14ac:dyDescent="0.25">
      <c r="A37" s="78"/>
      <c r="B37" s="109" t="s">
        <v>76</v>
      </c>
      <c r="C37" s="121"/>
      <c r="D37" s="12"/>
      <c r="E37" s="12"/>
      <c r="F37" s="12"/>
      <c r="G37" s="12"/>
      <c r="H37" s="13"/>
      <c r="I37" s="13"/>
      <c r="J37" s="13"/>
      <c r="K37" s="13"/>
      <c r="L37" s="13"/>
      <c r="M37" s="30"/>
      <c r="N37" s="106"/>
      <c r="P37" s="20"/>
      <c r="Q37" s="20"/>
    </row>
    <row r="38" spans="1:17" s="11" customFormat="1" ht="15.75" thickBot="1" x14ac:dyDescent="0.25">
      <c r="A38" s="78"/>
      <c r="B38" s="145" t="s">
        <v>77</v>
      </c>
      <c r="C38" s="121" t="s">
        <v>64</v>
      </c>
      <c r="D38" s="12"/>
      <c r="E38" s="23" t="s">
        <v>65</v>
      </c>
      <c r="F38" s="23" t="s">
        <v>66</v>
      </c>
      <c r="G38" s="23" t="s">
        <v>30</v>
      </c>
      <c r="H38" s="13"/>
      <c r="I38" s="13">
        <v>4</v>
      </c>
      <c r="J38" s="13" t="s">
        <v>26</v>
      </c>
      <c r="K38" s="35"/>
      <c r="L38" s="13"/>
      <c r="M38" s="30">
        <f>I38*K38</f>
        <v>0</v>
      </c>
      <c r="N38" s="106">
        <f>M38*1.2</f>
        <v>0</v>
      </c>
      <c r="P38" s="20">
        <f>0.024*1.2</f>
        <v>2.8799999999999999E-2</v>
      </c>
      <c r="Q38" s="20">
        <f t="shared" si="4"/>
        <v>0.1152</v>
      </c>
    </row>
    <row r="39" spans="1:17" s="11" customFormat="1" ht="15.75" thickBot="1" x14ac:dyDescent="0.25">
      <c r="A39" s="78"/>
      <c r="B39" s="145" t="s">
        <v>78</v>
      </c>
      <c r="C39" s="121" t="s">
        <v>72</v>
      </c>
      <c r="D39" s="12" t="s">
        <v>38</v>
      </c>
      <c r="E39" s="23" t="s">
        <v>73</v>
      </c>
      <c r="F39" s="23" t="s">
        <v>74</v>
      </c>
      <c r="G39" s="23" t="s">
        <v>30</v>
      </c>
      <c r="H39" s="13"/>
      <c r="I39" s="13">
        <v>6</v>
      </c>
      <c r="J39" s="13" t="s">
        <v>26</v>
      </c>
      <c r="K39" s="35"/>
      <c r="L39" s="13"/>
      <c r="M39" s="30">
        <f t="shared" ref="M39:M73" si="16">I39*K39</f>
        <v>0</v>
      </c>
      <c r="N39" s="106">
        <f t="shared" ref="N39" si="17">M39*1.2</f>
        <v>0</v>
      </c>
      <c r="P39" s="20">
        <v>8.0000000000000002E-3</v>
      </c>
      <c r="Q39" s="20">
        <f t="shared" si="4"/>
        <v>4.8000000000000001E-2</v>
      </c>
    </row>
    <row r="40" spans="1:17" s="11" customFormat="1" ht="15.95" customHeight="1" thickBot="1" x14ac:dyDescent="0.25">
      <c r="A40" s="78"/>
      <c r="B40" s="145" t="s">
        <v>79</v>
      </c>
      <c r="C40" s="121" t="s">
        <v>80</v>
      </c>
      <c r="D40" s="12"/>
      <c r="E40" s="23" t="s">
        <v>81</v>
      </c>
      <c r="F40" s="23" t="s">
        <v>35</v>
      </c>
      <c r="G40" s="23" t="s">
        <v>30</v>
      </c>
      <c r="H40" s="13"/>
      <c r="I40" s="13">
        <v>4</v>
      </c>
      <c r="J40" s="13" t="s">
        <v>26</v>
      </c>
      <c r="K40" s="35"/>
      <c r="L40" s="13"/>
      <c r="M40" s="30">
        <f t="shared" si="16"/>
        <v>0</v>
      </c>
      <c r="N40" s="106">
        <f t="shared" si="13"/>
        <v>0</v>
      </c>
      <c r="P40" s="20">
        <f>0.004*1.2</f>
        <v>4.7999999999999996E-3</v>
      </c>
      <c r="Q40" s="20">
        <f t="shared" si="4"/>
        <v>1.9199999999999998E-2</v>
      </c>
    </row>
    <row r="41" spans="1:17" s="11" customFormat="1" ht="15.95" customHeight="1" thickBot="1" x14ac:dyDescent="0.25">
      <c r="A41" s="78"/>
      <c r="B41" s="95"/>
      <c r="C41" s="121"/>
      <c r="D41" s="12"/>
      <c r="E41" s="23"/>
      <c r="F41" s="23"/>
      <c r="G41" s="23"/>
      <c r="H41" s="13"/>
      <c r="I41" s="13"/>
      <c r="J41" s="13"/>
      <c r="K41" s="13"/>
      <c r="L41" s="13"/>
      <c r="M41" s="30"/>
      <c r="N41" s="106"/>
      <c r="P41" s="20"/>
      <c r="Q41" s="20"/>
    </row>
    <row r="42" spans="1:17" s="11" customFormat="1" ht="15.75" thickBot="1" x14ac:dyDescent="0.25">
      <c r="A42" s="78"/>
      <c r="B42" s="107" t="s">
        <v>82</v>
      </c>
      <c r="C42" s="122"/>
      <c r="D42" s="5"/>
      <c r="E42" s="5"/>
      <c r="F42" s="5"/>
      <c r="G42" s="5"/>
      <c r="H42" s="5"/>
      <c r="I42" s="6"/>
      <c r="J42" s="5"/>
      <c r="K42" s="5"/>
      <c r="L42" s="5"/>
      <c r="M42" s="81"/>
      <c r="N42" s="108"/>
      <c r="P42" s="19"/>
      <c r="Q42" s="19"/>
    </row>
    <row r="43" spans="1:17" s="11" customFormat="1" ht="15.95" customHeight="1" thickBot="1" x14ac:dyDescent="0.25">
      <c r="A43" s="78"/>
      <c r="B43" s="95" t="s">
        <v>83</v>
      </c>
      <c r="C43" s="121"/>
      <c r="D43" s="12"/>
      <c r="E43" s="12"/>
      <c r="F43" s="12"/>
      <c r="G43" s="12"/>
      <c r="H43" s="13"/>
      <c r="I43" s="13"/>
      <c r="J43" s="13"/>
      <c r="K43" s="13"/>
      <c r="L43" s="13"/>
      <c r="M43" s="30"/>
      <c r="N43" s="106"/>
      <c r="P43" s="20"/>
      <c r="Q43" s="20"/>
    </row>
    <row r="44" spans="1:17" s="11" customFormat="1" ht="15.95" customHeight="1" thickBot="1" x14ac:dyDescent="0.25">
      <c r="A44" s="78"/>
      <c r="B44" s="145" t="s">
        <v>84</v>
      </c>
      <c r="C44" s="121" t="s">
        <v>33</v>
      </c>
      <c r="D44" s="12"/>
      <c r="E44" s="23" t="s">
        <v>34</v>
      </c>
      <c r="F44" s="23" t="s">
        <v>85</v>
      </c>
      <c r="G44" s="23" t="s">
        <v>25</v>
      </c>
      <c r="H44" s="13"/>
      <c r="I44" s="13">
        <v>14</v>
      </c>
      <c r="J44" s="13" t="s">
        <v>20</v>
      </c>
      <c r="K44" s="35"/>
      <c r="L44" s="13"/>
      <c r="M44" s="30">
        <f t="shared" si="16"/>
        <v>0</v>
      </c>
      <c r="N44" s="106">
        <f t="shared" ref="N44:N73" si="18">M44*1.2</f>
        <v>0</v>
      </c>
      <c r="P44" s="20"/>
      <c r="Q44" s="20"/>
    </row>
    <row r="45" spans="1:17" s="11" customFormat="1" ht="15.95" customHeight="1" thickBot="1" x14ac:dyDescent="0.25">
      <c r="A45" s="78"/>
      <c r="B45" s="145" t="s">
        <v>86</v>
      </c>
      <c r="C45" s="121" t="s">
        <v>40</v>
      </c>
      <c r="D45" s="12" t="s">
        <v>38</v>
      </c>
      <c r="E45" s="23" t="s">
        <v>41</v>
      </c>
      <c r="F45" s="23"/>
      <c r="G45" s="23" t="s">
        <v>25</v>
      </c>
      <c r="H45" s="13"/>
      <c r="I45" s="13">
        <v>28</v>
      </c>
      <c r="J45" s="13" t="s">
        <v>26</v>
      </c>
      <c r="K45" s="35"/>
      <c r="L45" s="13"/>
      <c r="M45" s="30">
        <f t="shared" si="16"/>
        <v>0</v>
      </c>
      <c r="N45" s="106">
        <f t="shared" si="18"/>
        <v>0</v>
      </c>
      <c r="P45" s="20">
        <f>0.011*1.2</f>
        <v>1.3199999999999998E-2</v>
      </c>
      <c r="Q45" s="20">
        <f t="shared" si="4"/>
        <v>0.36959999999999993</v>
      </c>
    </row>
    <row r="46" spans="1:17" s="11" customFormat="1" ht="15.95" customHeight="1" thickBot="1" x14ac:dyDescent="0.25">
      <c r="A46" s="78"/>
      <c r="B46" s="145" t="s">
        <v>87</v>
      </c>
      <c r="C46" s="121" t="s">
        <v>88</v>
      </c>
      <c r="D46" s="12" t="s">
        <v>38</v>
      </c>
      <c r="E46" s="23" t="s">
        <v>89</v>
      </c>
      <c r="F46" s="23" t="s">
        <v>90</v>
      </c>
      <c r="G46" s="23" t="s">
        <v>91</v>
      </c>
      <c r="H46" s="13"/>
      <c r="I46" s="13">
        <v>11</v>
      </c>
      <c r="J46" s="13" t="s">
        <v>26</v>
      </c>
      <c r="K46" s="35"/>
      <c r="L46" s="13"/>
      <c r="M46" s="30">
        <f t="shared" ref="M46" si="19">I46*K46</f>
        <v>0</v>
      </c>
      <c r="N46" s="106">
        <f t="shared" ref="N46" si="20">M46*1.2</f>
        <v>0</v>
      </c>
      <c r="P46" s="20">
        <f>0.011*1.2</f>
        <v>1.3199999999999998E-2</v>
      </c>
      <c r="Q46" s="20">
        <f t="shared" ref="Q46" si="21">P46*I46</f>
        <v>0.14519999999999997</v>
      </c>
    </row>
    <row r="47" spans="1:17" s="11" customFormat="1" ht="15.95" customHeight="1" thickBot="1" x14ac:dyDescent="0.25">
      <c r="A47" s="78"/>
      <c r="B47" s="145" t="s">
        <v>92</v>
      </c>
      <c r="C47" s="121" t="s">
        <v>88</v>
      </c>
      <c r="D47" s="12" t="s">
        <v>23</v>
      </c>
      <c r="E47" s="23" t="s">
        <v>89</v>
      </c>
      <c r="F47" s="23" t="s">
        <v>46</v>
      </c>
      <c r="G47" s="23" t="s">
        <v>91</v>
      </c>
      <c r="H47" s="13"/>
      <c r="I47" s="13">
        <v>4</v>
      </c>
      <c r="J47" s="13" t="s">
        <v>26</v>
      </c>
      <c r="K47" s="35"/>
      <c r="L47" s="13"/>
      <c r="M47" s="30">
        <f t="shared" si="16"/>
        <v>0</v>
      </c>
      <c r="N47" s="106">
        <f t="shared" si="18"/>
        <v>0</v>
      </c>
      <c r="P47" s="20">
        <f>0.011*1.2</f>
        <v>1.3199999999999998E-2</v>
      </c>
      <c r="Q47" s="20">
        <f t="shared" si="4"/>
        <v>5.2799999999999993E-2</v>
      </c>
    </row>
    <row r="48" spans="1:17" s="11" customFormat="1" ht="15.75" thickBot="1" x14ac:dyDescent="0.25">
      <c r="A48" s="77"/>
      <c r="B48" s="145" t="s">
        <v>93</v>
      </c>
      <c r="C48" s="121"/>
      <c r="D48" s="12"/>
      <c r="E48" s="23" t="s">
        <v>94</v>
      </c>
      <c r="F48" s="23"/>
      <c r="G48" s="23" t="s">
        <v>59</v>
      </c>
      <c r="H48" s="13"/>
      <c r="I48" s="13">
        <v>14</v>
      </c>
      <c r="J48" s="34" t="s">
        <v>20</v>
      </c>
      <c r="K48" s="35"/>
      <c r="L48" s="13"/>
      <c r="M48" s="30">
        <f t="shared" ref="M48" si="22">I48*K48</f>
        <v>0</v>
      </c>
      <c r="N48" s="106">
        <f t="shared" si="18"/>
        <v>0</v>
      </c>
      <c r="P48" s="20"/>
      <c r="Q48" s="20"/>
    </row>
    <row r="49" spans="1:130" s="11" customFormat="1" ht="15.95" customHeight="1" thickBot="1" x14ac:dyDescent="0.25">
      <c r="A49" s="78"/>
      <c r="B49" s="145" t="s">
        <v>95</v>
      </c>
      <c r="C49" s="121" t="s">
        <v>80</v>
      </c>
      <c r="D49" s="12"/>
      <c r="E49" s="23" t="s">
        <v>81</v>
      </c>
      <c r="F49" s="23" t="s">
        <v>35</v>
      </c>
      <c r="G49" s="12" t="s">
        <v>96</v>
      </c>
      <c r="H49" s="13"/>
      <c r="I49" s="13">
        <v>6</v>
      </c>
      <c r="J49" s="13" t="s">
        <v>26</v>
      </c>
      <c r="K49" s="35"/>
      <c r="L49" s="13"/>
      <c r="M49" s="30">
        <f t="shared" si="16"/>
        <v>0</v>
      </c>
      <c r="N49" s="106">
        <f t="shared" si="18"/>
        <v>0</v>
      </c>
      <c r="P49" s="20">
        <f>0.004*1.2</f>
        <v>4.7999999999999996E-3</v>
      </c>
      <c r="Q49" s="20">
        <f t="shared" si="4"/>
        <v>2.8799999999999999E-2</v>
      </c>
    </row>
    <row r="50" spans="1:130" s="59" customFormat="1" ht="15.75" thickBot="1" x14ac:dyDescent="0.25">
      <c r="A50" s="78"/>
      <c r="B50" s="109"/>
      <c r="C50" s="123"/>
      <c r="D50" s="61"/>
      <c r="E50" s="62"/>
      <c r="F50" s="62"/>
      <c r="G50" s="62"/>
      <c r="H50" s="63"/>
      <c r="I50" s="63"/>
      <c r="J50" s="64"/>
      <c r="K50" s="65"/>
      <c r="L50" s="63"/>
      <c r="M50" s="30"/>
      <c r="N50" s="106"/>
      <c r="P50" s="20"/>
      <c r="Q50" s="20"/>
    </row>
    <row r="51" spans="1:130" s="11" customFormat="1" ht="15.75" thickBot="1" x14ac:dyDescent="0.25">
      <c r="A51" s="78"/>
      <c r="B51" s="109" t="s">
        <v>97</v>
      </c>
      <c r="C51" s="121"/>
      <c r="D51" s="12"/>
      <c r="E51" s="23"/>
      <c r="F51" s="23"/>
      <c r="G51" s="23"/>
      <c r="H51" s="13"/>
      <c r="I51" s="13"/>
      <c r="J51" s="13"/>
      <c r="K51" s="35"/>
      <c r="L51" s="13"/>
      <c r="M51" s="30"/>
      <c r="N51" s="106"/>
      <c r="P51" s="20"/>
      <c r="Q51" s="20"/>
    </row>
    <row r="52" spans="1:130" s="11" customFormat="1" ht="15.75" thickBot="1" x14ac:dyDescent="0.25">
      <c r="A52" s="78"/>
      <c r="B52" s="145" t="s">
        <v>98</v>
      </c>
      <c r="C52" s="121" t="s">
        <v>33</v>
      </c>
      <c r="D52" s="12"/>
      <c r="E52" s="23" t="s">
        <v>34</v>
      </c>
      <c r="F52" s="62" t="s">
        <v>99</v>
      </c>
      <c r="G52" s="23" t="s">
        <v>25</v>
      </c>
      <c r="H52" s="13"/>
      <c r="I52" s="13">
        <v>18.5</v>
      </c>
      <c r="J52" s="13" t="s">
        <v>20</v>
      </c>
      <c r="K52" s="35"/>
      <c r="L52" s="13"/>
      <c r="M52" s="30">
        <f t="shared" si="16"/>
        <v>0</v>
      </c>
      <c r="N52" s="106">
        <f t="shared" si="18"/>
        <v>0</v>
      </c>
      <c r="P52" s="20"/>
      <c r="Q52" s="20"/>
    </row>
    <row r="53" spans="1:130" s="11" customFormat="1" ht="15.75" thickBot="1" x14ac:dyDescent="0.25">
      <c r="A53" s="78"/>
      <c r="B53" s="145" t="s">
        <v>100</v>
      </c>
      <c r="C53" s="121" t="s">
        <v>40</v>
      </c>
      <c r="D53" s="12" t="s">
        <v>23</v>
      </c>
      <c r="E53" s="23" t="s">
        <v>41</v>
      </c>
      <c r="F53" s="23"/>
      <c r="G53" s="23" t="s">
        <v>25</v>
      </c>
      <c r="H53" s="13"/>
      <c r="I53" s="13">
        <v>24</v>
      </c>
      <c r="J53" s="13" t="s">
        <v>26</v>
      </c>
      <c r="K53" s="35"/>
      <c r="L53" s="13"/>
      <c r="M53" s="30">
        <f t="shared" si="16"/>
        <v>0</v>
      </c>
      <c r="N53" s="106">
        <f t="shared" si="18"/>
        <v>0</v>
      </c>
      <c r="P53" s="20">
        <f>0.011*1.2</f>
        <v>1.3199999999999998E-2</v>
      </c>
      <c r="Q53" s="20">
        <f t="shared" si="4"/>
        <v>0.31679999999999997</v>
      </c>
    </row>
    <row r="54" spans="1:130" s="11" customFormat="1" ht="15.75" thickBot="1" x14ac:dyDescent="0.25">
      <c r="A54" s="78"/>
      <c r="B54" s="145" t="s">
        <v>101</v>
      </c>
      <c r="C54" s="121" t="s">
        <v>80</v>
      </c>
      <c r="D54" s="12"/>
      <c r="E54" s="23" t="s">
        <v>81</v>
      </c>
      <c r="F54" s="23" t="s">
        <v>35</v>
      </c>
      <c r="G54" s="120" t="s">
        <v>96</v>
      </c>
      <c r="H54" s="13"/>
      <c r="I54" s="13">
        <v>6</v>
      </c>
      <c r="J54" s="13" t="s">
        <v>26</v>
      </c>
      <c r="K54" s="35"/>
      <c r="L54" s="13"/>
      <c r="M54" s="30">
        <f t="shared" si="16"/>
        <v>0</v>
      </c>
      <c r="N54" s="106">
        <f t="shared" si="18"/>
        <v>0</v>
      </c>
      <c r="P54" s="20">
        <f>0.004*1.2</f>
        <v>4.7999999999999996E-3</v>
      </c>
      <c r="Q54" s="20">
        <f t="shared" si="4"/>
        <v>2.8799999999999999E-2</v>
      </c>
    </row>
    <row r="55" spans="1:130" s="59" customFormat="1" ht="15.75" thickBot="1" x14ac:dyDescent="0.25">
      <c r="A55" s="78"/>
      <c r="B55" s="109"/>
      <c r="C55" s="123"/>
      <c r="D55" s="61"/>
      <c r="E55" s="62"/>
      <c r="F55" s="62"/>
      <c r="G55" s="62"/>
      <c r="H55" s="63"/>
      <c r="I55" s="63"/>
      <c r="J55" s="64"/>
      <c r="K55" s="65"/>
      <c r="L55" s="63"/>
      <c r="M55" s="30"/>
      <c r="N55" s="106"/>
      <c r="P55" s="20"/>
      <c r="Q55" s="20"/>
    </row>
    <row r="56" spans="1:130" s="11" customFormat="1" ht="15.95" customHeight="1" thickBot="1" x14ac:dyDescent="0.25">
      <c r="A56" s="77"/>
      <c r="B56" s="109" t="s">
        <v>102</v>
      </c>
      <c r="C56" s="121"/>
      <c r="D56" s="12"/>
      <c r="E56" s="12"/>
      <c r="F56" s="12"/>
      <c r="G56" s="12"/>
      <c r="H56" s="13"/>
      <c r="I56" s="13"/>
      <c r="J56" s="13"/>
      <c r="K56" s="13"/>
      <c r="L56" s="13"/>
      <c r="M56" s="30"/>
      <c r="N56" s="106"/>
      <c r="P56" s="20"/>
      <c r="Q56" s="20"/>
    </row>
    <row r="57" spans="1:130" s="11" customFormat="1" ht="15.75" thickBot="1" x14ac:dyDescent="0.25">
      <c r="A57" s="77"/>
      <c r="B57" s="145" t="s">
        <v>103</v>
      </c>
      <c r="C57" s="121" t="s">
        <v>33</v>
      </c>
      <c r="D57" s="12"/>
      <c r="E57" s="23" t="s">
        <v>34</v>
      </c>
      <c r="F57" s="62" t="s">
        <v>85</v>
      </c>
      <c r="G57" s="23" t="s">
        <v>25</v>
      </c>
      <c r="H57" s="13"/>
      <c r="I57" s="13">
        <v>17.100000000000001</v>
      </c>
      <c r="J57" s="13" t="s">
        <v>20</v>
      </c>
      <c r="K57" s="35"/>
      <c r="L57" s="13"/>
      <c r="M57" s="30">
        <f t="shared" si="16"/>
        <v>0</v>
      </c>
      <c r="N57" s="106">
        <f t="shared" si="18"/>
        <v>0</v>
      </c>
      <c r="P57" s="20"/>
      <c r="Q57" s="20"/>
      <c r="S57" s="24"/>
      <c r="T57" s="25"/>
      <c r="U57" s="26"/>
      <c r="V57" s="26"/>
      <c r="W57" s="25"/>
      <c r="X57" s="26"/>
      <c r="Y57" s="26"/>
      <c r="Z57" s="26"/>
      <c r="AA57" s="26"/>
      <c r="AB57" s="26"/>
      <c r="AC57" s="26"/>
      <c r="AD57" s="26"/>
      <c r="AE57" s="22"/>
      <c r="AF57" s="26"/>
      <c r="AG57" s="22"/>
      <c r="AH57" s="22"/>
      <c r="AI57" s="27"/>
      <c r="AJ57" s="27"/>
      <c r="AL57" s="24"/>
      <c r="AM57" s="25"/>
      <c r="AN57" s="26"/>
      <c r="AO57" s="26"/>
      <c r="AP57" s="25"/>
      <c r="AQ57" s="26"/>
      <c r="AR57" s="26"/>
      <c r="AS57" s="26"/>
      <c r="AT57" s="26"/>
      <c r="AU57" s="26"/>
      <c r="AV57" s="26"/>
      <c r="AW57" s="26"/>
      <c r="AX57" s="22"/>
      <c r="AY57" s="26"/>
      <c r="AZ57" s="22"/>
      <c r="BA57" s="22"/>
      <c r="BB57" s="27"/>
      <c r="BC57" s="27"/>
      <c r="BE57" s="24"/>
      <c r="BF57" s="25"/>
      <c r="BG57" s="26"/>
      <c r="BH57" s="26"/>
      <c r="BI57" s="25"/>
      <c r="BJ57" s="26"/>
      <c r="BK57" s="26"/>
      <c r="BL57" s="26"/>
      <c r="BM57" s="26"/>
      <c r="BN57" s="26"/>
      <c r="BO57" s="26"/>
      <c r="BP57" s="26"/>
      <c r="BQ57" s="22"/>
      <c r="BR57" s="26"/>
      <c r="BS57" s="22"/>
      <c r="BT57" s="22"/>
      <c r="BU57" s="27"/>
      <c r="BV57" s="27"/>
      <c r="BX57" s="24"/>
      <c r="BY57" s="25"/>
      <c r="BZ57" s="26"/>
      <c r="CA57" s="26"/>
      <c r="CB57" s="25"/>
      <c r="CC57" s="26"/>
      <c r="CD57" s="26"/>
      <c r="CE57" s="26"/>
      <c r="CF57" s="26"/>
      <c r="CG57" s="26"/>
      <c r="CH57" s="26"/>
      <c r="CI57" s="26"/>
      <c r="CJ57" s="22"/>
      <c r="CK57" s="26"/>
      <c r="CL57" s="22"/>
      <c r="CM57" s="22"/>
      <c r="CN57" s="27"/>
      <c r="CO57" s="27"/>
      <c r="CQ57" s="24"/>
      <c r="CR57" s="25"/>
      <c r="CS57" s="26"/>
      <c r="CT57" s="26"/>
      <c r="CU57" s="25"/>
      <c r="CV57" s="26"/>
      <c r="CW57" s="26"/>
      <c r="CX57" s="26"/>
      <c r="CY57" s="26"/>
      <c r="CZ57" s="26"/>
      <c r="DA57" s="26"/>
      <c r="DB57" s="26"/>
      <c r="DC57" s="22"/>
      <c r="DD57" s="26"/>
      <c r="DE57" s="22"/>
      <c r="DF57" s="22"/>
      <c r="DG57" s="27"/>
      <c r="DH57" s="27"/>
      <c r="DJ57" s="24"/>
      <c r="DK57" s="25"/>
      <c r="DL57" s="26"/>
      <c r="DM57" s="26"/>
      <c r="DN57" s="25"/>
      <c r="DO57" s="26"/>
      <c r="DP57" s="26"/>
      <c r="DQ57" s="26"/>
      <c r="DR57" s="26"/>
      <c r="DS57" s="26"/>
      <c r="DT57" s="26"/>
      <c r="DU57" s="26"/>
      <c r="DV57" s="22"/>
      <c r="DW57" s="26"/>
      <c r="DX57" s="22"/>
      <c r="DY57" s="22"/>
      <c r="DZ57" s="27"/>
    </row>
    <row r="58" spans="1:130" s="11" customFormat="1" ht="15.75" thickBot="1" x14ac:dyDescent="0.25">
      <c r="A58" s="77"/>
      <c r="B58" s="145" t="s">
        <v>104</v>
      </c>
      <c r="C58" s="121" t="s">
        <v>40</v>
      </c>
      <c r="D58" s="12" t="s">
        <v>23</v>
      </c>
      <c r="E58" s="23" t="s">
        <v>41</v>
      </c>
      <c r="F58" s="23"/>
      <c r="G58" s="23" t="s">
        <v>25</v>
      </c>
      <c r="H58" s="13"/>
      <c r="I58" s="13">
        <v>26</v>
      </c>
      <c r="J58" s="13" t="s">
        <v>26</v>
      </c>
      <c r="K58" s="35"/>
      <c r="L58" s="13"/>
      <c r="M58" s="30">
        <f t="shared" si="16"/>
        <v>0</v>
      </c>
      <c r="N58" s="106">
        <f t="shared" si="18"/>
        <v>0</v>
      </c>
      <c r="P58" s="20">
        <f>0.011*1.2</f>
        <v>1.3199999999999998E-2</v>
      </c>
      <c r="Q58" s="20">
        <f t="shared" si="4"/>
        <v>0.34319999999999995</v>
      </c>
      <c r="S58" s="24"/>
      <c r="T58" s="25"/>
      <c r="U58" s="26"/>
      <c r="V58" s="26"/>
      <c r="W58" s="25"/>
      <c r="X58" s="26"/>
      <c r="Y58" s="26"/>
      <c r="Z58" s="26"/>
      <c r="AA58" s="26"/>
      <c r="AB58" s="26"/>
      <c r="AC58" s="26"/>
      <c r="AD58" s="26"/>
      <c r="AE58" s="22"/>
      <c r="AF58" s="26"/>
      <c r="AG58" s="22"/>
      <c r="AH58" s="22"/>
      <c r="AI58" s="27"/>
      <c r="AJ58" s="27"/>
      <c r="AL58" s="24"/>
      <c r="AM58" s="25"/>
      <c r="AN58" s="26"/>
      <c r="AO58" s="26"/>
      <c r="AP58" s="25"/>
      <c r="AQ58" s="26"/>
      <c r="AR58" s="26"/>
      <c r="AS58" s="26"/>
      <c r="AT58" s="26"/>
      <c r="AU58" s="26"/>
      <c r="AV58" s="26"/>
      <c r="AW58" s="26"/>
      <c r="AX58" s="22"/>
      <c r="AY58" s="26"/>
      <c r="AZ58" s="22"/>
      <c r="BA58" s="22"/>
      <c r="BB58" s="27"/>
      <c r="BC58" s="27"/>
      <c r="BE58" s="24"/>
      <c r="BF58" s="25"/>
      <c r="BG58" s="26"/>
      <c r="BH58" s="26"/>
      <c r="BI58" s="25"/>
      <c r="BJ58" s="26"/>
      <c r="BK58" s="26"/>
      <c r="BL58" s="26"/>
      <c r="BM58" s="26"/>
      <c r="BN58" s="26"/>
      <c r="BO58" s="26"/>
      <c r="BP58" s="26"/>
      <c r="BQ58" s="22"/>
      <c r="BR58" s="26"/>
      <c r="BS58" s="22"/>
      <c r="BT58" s="22"/>
      <c r="BU58" s="27"/>
      <c r="BV58" s="27"/>
      <c r="BX58" s="24"/>
      <c r="BY58" s="25"/>
      <c r="BZ58" s="26"/>
      <c r="CA58" s="26"/>
      <c r="CB58" s="25"/>
      <c r="CC58" s="26"/>
      <c r="CD58" s="26"/>
      <c r="CE58" s="26"/>
      <c r="CF58" s="26"/>
      <c r="CG58" s="26"/>
      <c r="CH58" s="26"/>
      <c r="CI58" s="26"/>
      <c r="CJ58" s="22"/>
      <c r="CK58" s="26"/>
      <c r="CL58" s="22"/>
      <c r="CM58" s="22"/>
      <c r="CN58" s="27"/>
      <c r="CO58" s="27"/>
      <c r="CQ58" s="24"/>
      <c r="CR58" s="25"/>
      <c r="CS58" s="26"/>
      <c r="CT58" s="26"/>
      <c r="CU58" s="25"/>
      <c r="CV58" s="26"/>
      <c r="CW58" s="26"/>
      <c r="CX58" s="26"/>
      <c r="CY58" s="26"/>
      <c r="CZ58" s="26"/>
      <c r="DA58" s="26"/>
      <c r="DB58" s="26"/>
      <c r="DC58" s="22"/>
      <c r="DD58" s="26"/>
      <c r="DE58" s="22"/>
      <c r="DF58" s="22"/>
      <c r="DG58" s="27"/>
      <c r="DH58" s="27"/>
      <c r="DJ58" s="24"/>
      <c r="DK58" s="25"/>
      <c r="DL58" s="26"/>
      <c r="DM58" s="26"/>
      <c r="DN58" s="25"/>
      <c r="DO58" s="26"/>
      <c r="DP58" s="26"/>
      <c r="DQ58" s="26"/>
      <c r="DR58" s="26"/>
      <c r="DS58" s="26"/>
      <c r="DT58" s="26"/>
      <c r="DU58" s="26"/>
      <c r="DV58" s="22"/>
      <c r="DW58" s="26"/>
      <c r="DX58" s="22"/>
      <c r="DY58" s="22"/>
      <c r="DZ58" s="27"/>
    </row>
    <row r="59" spans="1:130" s="11" customFormat="1" ht="15.75" thickBot="1" x14ac:dyDescent="0.25">
      <c r="A59" s="77"/>
      <c r="B59" s="145" t="s">
        <v>105</v>
      </c>
      <c r="C59" s="121" t="s">
        <v>80</v>
      </c>
      <c r="D59" s="12"/>
      <c r="E59" s="23" t="s">
        <v>81</v>
      </c>
      <c r="F59" s="23" t="s">
        <v>35</v>
      </c>
      <c r="G59" s="120" t="s">
        <v>96</v>
      </c>
      <c r="H59" s="13"/>
      <c r="I59" s="13">
        <v>4</v>
      </c>
      <c r="J59" s="13" t="s">
        <v>26</v>
      </c>
      <c r="K59" s="35"/>
      <c r="L59" s="13"/>
      <c r="M59" s="30">
        <f t="shared" si="16"/>
        <v>0</v>
      </c>
      <c r="N59" s="106">
        <f t="shared" si="18"/>
        <v>0</v>
      </c>
      <c r="P59" s="20">
        <f>0.004*1.2</f>
        <v>4.7999999999999996E-3</v>
      </c>
      <c r="Q59" s="20">
        <f t="shared" si="4"/>
        <v>1.9199999999999998E-2</v>
      </c>
      <c r="S59" s="24"/>
      <c r="T59" s="25"/>
      <c r="U59" s="26"/>
      <c r="V59" s="26"/>
      <c r="W59" s="25"/>
      <c r="X59" s="26"/>
      <c r="Y59" s="26"/>
      <c r="Z59" s="26"/>
      <c r="AA59" s="26"/>
      <c r="AB59" s="26"/>
      <c r="AC59" s="26"/>
      <c r="AD59" s="26"/>
      <c r="AE59" s="22"/>
      <c r="AF59" s="26"/>
      <c r="AG59" s="22"/>
      <c r="AH59" s="22"/>
      <c r="AI59" s="27"/>
      <c r="AJ59" s="27"/>
      <c r="AL59" s="24"/>
      <c r="AM59" s="25"/>
      <c r="AN59" s="26"/>
      <c r="AO59" s="26"/>
      <c r="AP59" s="25"/>
      <c r="AQ59" s="26"/>
      <c r="AR59" s="26"/>
      <c r="AS59" s="26"/>
      <c r="AT59" s="26"/>
      <c r="AU59" s="26"/>
      <c r="AV59" s="26"/>
      <c r="AW59" s="26"/>
      <c r="AX59" s="22"/>
      <c r="AY59" s="26"/>
      <c r="AZ59" s="22"/>
      <c r="BA59" s="22"/>
      <c r="BB59" s="27"/>
      <c r="BC59" s="27"/>
      <c r="BE59" s="24"/>
      <c r="BF59" s="25"/>
      <c r="BG59" s="26"/>
      <c r="BH59" s="26"/>
      <c r="BI59" s="25"/>
      <c r="BJ59" s="26"/>
      <c r="BK59" s="26"/>
      <c r="BL59" s="26"/>
      <c r="BM59" s="26"/>
      <c r="BN59" s="26"/>
      <c r="BO59" s="26"/>
      <c r="BP59" s="26"/>
      <c r="BQ59" s="22"/>
      <c r="BR59" s="26"/>
      <c r="BS59" s="22"/>
      <c r="BT59" s="22"/>
      <c r="BU59" s="27"/>
      <c r="BV59" s="27"/>
      <c r="BX59" s="24"/>
      <c r="BY59" s="25"/>
      <c r="BZ59" s="26"/>
      <c r="CA59" s="26"/>
      <c r="CB59" s="25"/>
      <c r="CC59" s="26"/>
      <c r="CD59" s="26"/>
      <c r="CE59" s="26"/>
      <c r="CF59" s="26"/>
      <c r="CG59" s="26"/>
      <c r="CH59" s="26"/>
      <c r="CI59" s="26"/>
      <c r="CJ59" s="22"/>
      <c r="CK59" s="26"/>
      <c r="CL59" s="22"/>
      <c r="CM59" s="22"/>
      <c r="CN59" s="27"/>
      <c r="CO59" s="27"/>
      <c r="CQ59" s="24"/>
      <c r="CR59" s="25"/>
      <c r="CS59" s="26"/>
      <c r="CT59" s="26"/>
      <c r="CU59" s="25"/>
      <c r="CV59" s="26"/>
      <c r="CW59" s="26"/>
      <c r="CX59" s="26"/>
      <c r="CY59" s="26"/>
      <c r="CZ59" s="26"/>
      <c r="DA59" s="26"/>
      <c r="DB59" s="26"/>
      <c r="DC59" s="22"/>
      <c r="DD59" s="26"/>
      <c r="DE59" s="22"/>
      <c r="DF59" s="22"/>
      <c r="DG59" s="27"/>
      <c r="DH59" s="27"/>
      <c r="DJ59" s="24"/>
      <c r="DK59" s="25"/>
      <c r="DL59" s="26"/>
      <c r="DM59" s="26"/>
      <c r="DN59" s="25"/>
      <c r="DO59" s="26"/>
      <c r="DP59" s="26"/>
      <c r="DQ59" s="26"/>
      <c r="DR59" s="26"/>
      <c r="DS59" s="26"/>
      <c r="DT59" s="26"/>
      <c r="DU59" s="26"/>
      <c r="DV59" s="22"/>
      <c r="DW59" s="26"/>
      <c r="DX59" s="22"/>
      <c r="DY59" s="22"/>
      <c r="DZ59" s="27"/>
    </row>
    <row r="60" spans="1:130" s="59" customFormat="1" ht="15.75" thickBot="1" x14ac:dyDescent="0.25">
      <c r="A60" s="78"/>
      <c r="B60" s="109"/>
      <c r="C60" s="123"/>
      <c r="D60" s="61"/>
      <c r="E60" s="62"/>
      <c r="F60" s="62"/>
      <c r="G60" s="62"/>
      <c r="H60" s="63"/>
      <c r="I60" s="63"/>
      <c r="J60" s="64"/>
      <c r="K60" s="65"/>
      <c r="L60" s="63"/>
      <c r="M60" s="30"/>
      <c r="N60" s="106"/>
      <c r="P60" s="20"/>
      <c r="Q60" s="20"/>
      <c r="S60" s="66"/>
      <c r="T60" s="67"/>
      <c r="U60" s="68"/>
      <c r="V60" s="68"/>
      <c r="W60" s="67"/>
      <c r="X60" s="68"/>
      <c r="Y60" s="68"/>
      <c r="Z60" s="68"/>
      <c r="AA60" s="68"/>
      <c r="AB60" s="68"/>
      <c r="AC60" s="68"/>
      <c r="AD60" s="68"/>
      <c r="AE60" s="22"/>
      <c r="AF60" s="68"/>
      <c r="AG60" s="22"/>
      <c r="AH60" s="22"/>
      <c r="AI60" s="69"/>
      <c r="AJ60" s="69"/>
      <c r="AL60" s="66"/>
      <c r="AM60" s="67"/>
      <c r="AN60" s="68"/>
      <c r="AO60" s="68"/>
      <c r="AP60" s="67"/>
      <c r="AQ60" s="68"/>
      <c r="AR60" s="68"/>
      <c r="AS60" s="68"/>
      <c r="AT60" s="68"/>
      <c r="AU60" s="68"/>
      <c r="AV60" s="68"/>
      <c r="AW60" s="68"/>
      <c r="AX60" s="22"/>
      <c r="AY60" s="68"/>
      <c r="AZ60" s="22"/>
      <c r="BA60" s="22"/>
      <c r="BB60" s="69"/>
      <c r="BC60" s="69"/>
      <c r="BE60" s="66"/>
      <c r="BF60" s="67"/>
      <c r="BG60" s="68"/>
      <c r="BH60" s="68"/>
      <c r="BI60" s="67"/>
      <c r="BJ60" s="68"/>
      <c r="BK60" s="68"/>
      <c r="BL60" s="68"/>
      <c r="BM60" s="68"/>
      <c r="BN60" s="68"/>
      <c r="BO60" s="68"/>
      <c r="BP60" s="68"/>
      <c r="BQ60" s="22"/>
      <c r="BR60" s="68"/>
      <c r="BS60" s="22"/>
      <c r="BT60" s="22"/>
      <c r="BU60" s="69"/>
      <c r="BV60" s="69"/>
      <c r="BX60" s="66"/>
      <c r="BY60" s="67"/>
      <c r="BZ60" s="68"/>
      <c r="CA60" s="68"/>
      <c r="CB60" s="67"/>
      <c r="CC60" s="68"/>
      <c r="CD60" s="68"/>
      <c r="CE60" s="68"/>
      <c r="CF60" s="68"/>
      <c r="CG60" s="68"/>
      <c r="CH60" s="68"/>
      <c r="CI60" s="68"/>
      <c r="CJ60" s="22"/>
      <c r="CK60" s="68"/>
      <c r="CL60" s="22"/>
      <c r="CM60" s="22"/>
      <c r="CN60" s="69"/>
      <c r="CO60" s="69"/>
      <c r="CQ60" s="66"/>
      <c r="CR60" s="67"/>
      <c r="CS60" s="68"/>
      <c r="CT60" s="68"/>
      <c r="CU60" s="67"/>
      <c r="CV60" s="68"/>
      <c r="CW60" s="68"/>
      <c r="CX60" s="68"/>
      <c r="CY60" s="68"/>
      <c r="CZ60" s="68"/>
      <c r="DA60" s="68"/>
      <c r="DB60" s="68"/>
      <c r="DC60" s="22"/>
      <c r="DD60" s="68"/>
      <c r="DE60" s="22"/>
      <c r="DF60" s="22"/>
      <c r="DG60" s="69"/>
      <c r="DH60" s="69"/>
      <c r="DJ60" s="66"/>
      <c r="DK60" s="67"/>
      <c r="DL60" s="68"/>
      <c r="DM60" s="68"/>
      <c r="DN60" s="67"/>
      <c r="DO60" s="68"/>
      <c r="DP60" s="68"/>
      <c r="DQ60" s="68"/>
      <c r="DR60" s="68"/>
      <c r="DS60" s="68"/>
      <c r="DT60" s="68"/>
      <c r="DU60" s="68"/>
      <c r="DV60" s="22"/>
      <c r="DW60" s="68"/>
      <c r="DX60" s="22"/>
      <c r="DY60" s="22"/>
      <c r="DZ60" s="69"/>
    </row>
    <row r="61" spans="1:130" s="11" customFormat="1" ht="15.75" thickBot="1" x14ac:dyDescent="0.25">
      <c r="A61" s="78"/>
      <c r="B61" s="109" t="s">
        <v>106</v>
      </c>
      <c r="C61" s="121"/>
      <c r="D61" s="12"/>
      <c r="E61" s="12"/>
      <c r="F61" s="12"/>
      <c r="G61" s="12"/>
      <c r="H61" s="13"/>
      <c r="I61" s="13"/>
      <c r="J61" s="13"/>
      <c r="K61" s="13"/>
      <c r="L61" s="13"/>
      <c r="M61" s="30"/>
      <c r="N61" s="106"/>
      <c r="P61" s="20"/>
      <c r="Q61" s="20"/>
    </row>
    <row r="62" spans="1:130" s="11" customFormat="1" ht="15.75" thickBot="1" x14ac:dyDescent="0.25">
      <c r="A62" s="78"/>
      <c r="B62" s="145" t="s">
        <v>107</v>
      </c>
      <c r="C62" s="121" t="s">
        <v>33</v>
      </c>
      <c r="D62" s="12"/>
      <c r="E62" s="23" t="s">
        <v>34</v>
      </c>
      <c r="F62" s="62" t="s">
        <v>90</v>
      </c>
      <c r="G62" s="23" t="s">
        <v>25</v>
      </c>
      <c r="H62" s="13"/>
      <c r="I62" s="13">
        <v>19.5</v>
      </c>
      <c r="J62" s="13" t="s">
        <v>20</v>
      </c>
      <c r="K62" s="35"/>
      <c r="L62" s="13"/>
      <c r="M62" s="30">
        <f t="shared" si="16"/>
        <v>0</v>
      </c>
      <c r="N62" s="106">
        <f t="shared" si="18"/>
        <v>0</v>
      </c>
      <c r="P62" s="20"/>
      <c r="Q62" s="20"/>
    </row>
    <row r="63" spans="1:130" s="11" customFormat="1" ht="15.75" thickBot="1" x14ac:dyDescent="0.25">
      <c r="A63" s="78"/>
      <c r="B63" s="145" t="s">
        <v>108</v>
      </c>
      <c r="C63" s="121" t="s">
        <v>40</v>
      </c>
      <c r="D63" s="12" t="s">
        <v>23</v>
      </c>
      <c r="E63" s="23" t="s">
        <v>41</v>
      </c>
      <c r="F63" s="23"/>
      <c r="G63" s="23" t="s">
        <v>25</v>
      </c>
      <c r="H63" s="13"/>
      <c r="I63" s="13">
        <v>20</v>
      </c>
      <c r="J63" s="13" t="s">
        <v>26</v>
      </c>
      <c r="K63" s="35"/>
      <c r="L63" s="13"/>
      <c r="M63" s="30">
        <f t="shared" si="16"/>
        <v>0</v>
      </c>
      <c r="N63" s="106">
        <f t="shared" si="18"/>
        <v>0</v>
      </c>
      <c r="P63" s="20">
        <f>0.011*1.2</f>
        <v>1.3199999999999998E-2</v>
      </c>
      <c r="Q63" s="20">
        <f t="shared" si="4"/>
        <v>0.26399999999999996</v>
      </c>
    </row>
    <row r="64" spans="1:130" s="11" customFormat="1" ht="15.75" thickBot="1" x14ac:dyDescent="0.25">
      <c r="A64" s="78"/>
      <c r="B64" s="145" t="s">
        <v>109</v>
      </c>
      <c r="C64" s="121" t="s">
        <v>80</v>
      </c>
      <c r="D64" s="12"/>
      <c r="E64" s="23" t="s">
        <v>81</v>
      </c>
      <c r="F64" s="23" t="s">
        <v>35</v>
      </c>
      <c r="G64" s="120" t="s">
        <v>96</v>
      </c>
      <c r="H64" s="13"/>
      <c r="I64" s="13">
        <v>8</v>
      </c>
      <c r="J64" s="13" t="s">
        <v>26</v>
      </c>
      <c r="K64" s="35"/>
      <c r="L64" s="13"/>
      <c r="M64" s="30">
        <f t="shared" si="16"/>
        <v>0</v>
      </c>
      <c r="N64" s="106">
        <f t="shared" si="18"/>
        <v>0</v>
      </c>
      <c r="P64" s="20">
        <f>0.004*1.2</f>
        <v>4.7999999999999996E-3</v>
      </c>
      <c r="Q64" s="20">
        <f t="shared" si="4"/>
        <v>3.8399999999999997E-2</v>
      </c>
    </row>
    <row r="65" spans="1:17" s="59" customFormat="1" ht="15.75" thickBot="1" x14ac:dyDescent="0.25">
      <c r="A65" s="78"/>
      <c r="B65" s="109"/>
      <c r="C65" s="123"/>
      <c r="D65" s="61"/>
      <c r="E65" s="62"/>
      <c r="F65" s="62"/>
      <c r="G65" s="62"/>
      <c r="H65" s="63"/>
      <c r="I65" s="63"/>
      <c r="J65" s="64"/>
      <c r="K65" s="65"/>
      <c r="L65" s="63"/>
      <c r="M65" s="30"/>
      <c r="N65" s="106"/>
      <c r="P65" s="20"/>
      <c r="Q65" s="20"/>
    </row>
    <row r="66" spans="1:17" s="11" customFormat="1" ht="15.75" thickBot="1" x14ac:dyDescent="0.25">
      <c r="A66" s="78"/>
      <c r="B66" s="109" t="s">
        <v>110</v>
      </c>
      <c r="C66" s="121"/>
      <c r="D66" s="12"/>
      <c r="E66" s="12"/>
      <c r="F66" s="12"/>
      <c r="G66" s="12"/>
      <c r="H66" s="13"/>
      <c r="I66" s="13"/>
      <c r="J66" s="13"/>
      <c r="K66" s="35"/>
      <c r="L66" s="13"/>
      <c r="M66" s="30"/>
      <c r="N66" s="106"/>
      <c r="P66" s="20"/>
      <c r="Q66" s="20"/>
    </row>
    <row r="67" spans="1:17" s="11" customFormat="1" ht="15.75" thickBot="1" x14ac:dyDescent="0.25">
      <c r="A67" s="78"/>
      <c r="B67" s="145" t="s">
        <v>111</v>
      </c>
      <c r="C67" s="121" t="s">
        <v>33</v>
      </c>
      <c r="D67" s="12"/>
      <c r="E67" s="23" t="s">
        <v>34</v>
      </c>
      <c r="F67" s="62" t="s">
        <v>90</v>
      </c>
      <c r="G67" s="23" t="s">
        <v>25</v>
      </c>
      <c r="H67" s="13"/>
      <c r="I67" s="13">
        <v>16.5</v>
      </c>
      <c r="J67" s="13" t="s">
        <v>20</v>
      </c>
      <c r="K67" s="35"/>
      <c r="L67" s="13"/>
      <c r="M67" s="30">
        <f t="shared" si="16"/>
        <v>0</v>
      </c>
      <c r="N67" s="106">
        <f t="shared" si="18"/>
        <v>0</v>
      </c>
      <c r="P67" s="20"/>
      <c r="Q67" s="20"/>
    </row>
    <row r="68" spans="1:17" s="11" customFormat="1" ht="15.75" thickBot="1" x14ac:dyDescent="0.25">
      <c r="A68" s="78"/>
      <c r="B68" s="145" t="s">
        <v>112</v>
      </c>
      <c r="C68" s="121" t="s">
        <v>40</v>
      </c>
      <c r="D68" s="12" t="s">
        <v>23</v>
      </c>
      <c r="E68" s="23" t="s">
        <v>41</v>
      </c>
      <c r="F68" s="23"/>
      <c r="G68" s="23" t="s">
        <v>25</v>
      </c>
      <c r="H68" s="13"/>
      <c r="I68" s="13">
        <v>22</v>
      </c>
      <c r="J68" s="13" t="s">
        <v>26</v>
      </c>
      <c r="K68" s="35"/>
      <c r="L68" s="13"/>
      <c r="M68" s="30">
        <f t="shared" si="16"/>
        <v>0</v>
      </c>
      <c r="N68" s="106">
        <f t="shared" si="18"/>
        <v>0</v>
      </c>
      <c r="P68" s="20">
        <f>0.011*1.2</f>
        <v>1.3199999999999998E-2</v>
      </c>
      <c r="Q68" s="20">
        <f t="shared" si="4"/>
        <v>0.29039999999999994</v>
      </c>
    </row>
    <row r="69" spans="1:17" s="11" customFormat="1" ht="15.75" thickBot="1" x14ac:dyDescent="0.25">
      <c r="A69" s="78"/>
      <c r="B69" s="145" t="s">
        <v>113</v>
      </c>
      <c r="C69" s="121" t="s">
        <v>80</v>
      </c>
      <c r="D69" s="12"/>
      <c r="E69" s="23" t="s">
        <v>81</v>
      </c>
      <c r="F69" s="23" t="s">
        <v>35</v>
      </c>
      <c r="G69" s="120" t="s">
        <v>96</v>
      </c>
      <c r="H69" s="13"/>
      <c r="I69" s="13">
        <v>4</v>
      </c>
      <c r="J69" s="13" t="s">
        <v>26</v>
      </c>
      <c r="K69" s="35"/>
      <c r="L69" s="13"/>
      <c r="M69" s="30">
        <f t="shared" si="16"/>
        <v>0</v>
      </c>
      <c r="N69" s="106">
        <f t="shared" si="18"/>
        <v>0</v>
      </c>
      <c r="P69" s="20">
        <v>4.0000000000000001E-3</v>
      </c>
      <c r="Q69" s="20">
        <f t="shared" si="4"/>
        <v>1.6E-2</v>
      </c>
    </row>
    <row r="70" spans="1:17" s="59" customFormat="1" ht="15.75" thickBot="1" x14ac:dyDescent="0.25">
      <c r="A70" s="78"/>
      <c r="B70" s="109"/>
      <c r="C70" s="123"/>
      <c r="D70" s="61"/>
      <c r="E70" s="62"/>
      <c r="F70" s="62"/>
      <c r="G70" s="62"/>
      <c r="H70" s="63"/>
      <c r="I70" s="63"/>
      <c r="J70" s="64"/>
      <c r="K70" s="65"/>
      <c r="L70" s="63"/>
      <c r="M70" s="30"/>
      <c r="N70" s="106"/>
      <c r="P70" s="20"/>
      <c r="Q70" s="20"/>
    </row>
    <row r="71" spans="1:17" s="11" customFormat="1" ht="15.75" thickBot="1" x14ac:dyDescent="0.25">
      <c r="A71" s="78"/>
      <c r="B71" s="109" t="s">
        <v>114</v>
      </c>
      <c r="C71" s="121"/>
      <c r="D71" s="12"/>
      <c r="E71" s="12"/>
      <c r="F71" s="12"/>
      <c r="G71" s="12"/>
      <c r="H71" s="13"/>
      <c r="I71" s="13"/>
      <c r="J71" s="13"/>
      <c r="K71" s="13"/>
      <c r="L71" s="13"/>
      <c r="M71" s="30"/>
      <c r="N71" s="106"/>
      <c r="P71" s="20"/>
      <c r="Q71" s="20"/>
    </row>
    <row r="72" spans="1:17" s="11" customFormat="1" ht="15.75" thickBot="1" x14ac:dyDescent="0.25">
      <c r="A72" s="180"/>
      <c r="B72" s="145" t="s">
        <v>115</v>
      </c>
      <c r="C72" s="123" t="s">
        <v>17</v>
      </c>
      <c r="D72" s="61"/>
      <c r="E72" s="62" t="s">
        <v>18</v>
      </c>
      <c r="F72" s="62"/>
      <c r="G72" s="23" t="s">
        <v>19</v>
      </c>
      <c r="H72" s="63"/>
      <c r="I72" s="63">
        <v>16.600000000000001</v>
      </c>
      <c r="J72" s="63" t="s">
        <v>20</v>
      </c>
      <c r="K72" s="65"/>
      <c r="L72" s="63"/>
      <c r="M72" s="30">
        <f t="shared" si="16"/>
        <v>0</v>
      </c>
      <c r="N72" s="106">
        <f t="shared" si="18"/>
        <v>0</v>
      </c>
      <c r="P72" s="20"/>
      <c r="Q72" s="20"/>
    </row>
    <row r="73" spans="1:17" s="11" customFormat="1" ht="15.75" thickBot="1" x14ac:dyDescent="0.25">
      <c r="A73" s="181"/>
      <c r="B73" s="145" t="s">
        <v>116</v>
      </c>
      <c r="C73" s="123" t="s">
        <v>22</v>
      </c>
      <c r="D73" s="12" t="s">
        <v>38</v>
      </c>
      <c r="E73" s="62" t="s">
        <v>24</v>
      </c>
      <c r="F73" s="62"/>
      <c r="G73" s="23" t="s">
        <v>30</v>
      </c>
      <c r="H73" s="63"/>
      <c r="I73" s="63">
        <v>17</v>
      </c>
      <c r="J73" s="79" t="s">
        <v>26</v>
      </c>
      <c r="K73" s="65"/>
      <c r="L73" s="63"/>
      <c r="M73" s="30">
        <f t="shared" si="16"/>
        <v>0</v>
      </c>
      <c r="N73" s="106">
        <f t="shared" si="18"/>
        <v>0</v>
      </c>
      <c r="P73" s="20">
        <f>0.017*1.2</f>
        <v>2.0400000000000001E-2</v>
      </c>
      <c r="Q73" s="20">
        <f t="shared" si="4"/>
        <v>0.3468</v>
      </c>
    </row>
    <row r="74" spans="1:17" s="11" customFormat="1" ht="15.75" thickBot="1" x14ac:dyDescent="0.25">
      <c r="A74" s="78"/>
      <c r="B74" s="146"/>
      <c r="C74" s="124"/>
      <c r="D74" s="26"/>
      <c r="E74" s="26"/>
      <c r="F74" s="26"/>
      <c r="G74" s="26"/>
      <c r="H74" s="45"/>
      <c r="I74" s="45"/>
      <c r="J74" s="45"/>
      <c r="K74" s="45"/>
      <c r="L74" s="45"/>
      <c r="M74" s="30"/>
      <c r="N74" s="97"/>
      <c r="P74" s="20"/>
      <c r="Q74" s="20"/>
    </row>
    <row r="75" spans="1:17" s="11" customFormat="1" ht="35.1" customHeight="1" thickBot="1" x14ac:dyDescent="0.25">
      <c r="A75" s="78"/>
      <c r="B75" s="53" t="s">
        <v>117</v>
      </c>
      <c r="C75" s="125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5"/>
      <c r="P75" s="20"/>
      <c r="Q75" s="20"/>
    </row>
    <row r="76" spans="1:17" s="11" customFormat="1" ht="15.95" customHeight="1" thickBot="1" x14ac:dyDescent="0.25">
      <c r="A76" s="78"/>
      <c r="B76" s="110" t="s">
        <v>118</v>
      </c>
      <c r="C76" s="126"/>
      <c r="D76" s="31"/>
      <c r="E76" s="31"/>
      <c r="F76" s="31"/>
      <c r="G76" s="31"/>
      <c r="H76" s="31"/>
      <c r="I76" s="32"/>
      <c r="J76" s="31"/>
      <c r="K76" s="31"/>
      <c r="L76" s="31"/>
      <c r="M76" s="81"/>
      <c r="N76" s="108"/>
      <c r="P76" s="19"/>
      <c r="Q76" s="19"/>
    </row>
    <row r="77" spans="1:17" s="11" customFormat="1" ht="15.75" thickBot="1" x14ac:dyDescent="0.25">
      <c r="A77" s="78"/>
      <c r="B77" s="95" t="s">
        <v>119</v>
      </c>
      <c r="C77" s="121"/>
      <c r="D77" s="12"/>
      <c r="E77" s="12"/>
      <c r="F77" s="12"/>
      <c r="G77" s="12"/>
      <c r="H77" s="13"/>
      <c r="I77" s="13"/>
      <c r="J77" s="13"/>
      <c r="K77" s="13"/>
      <c r="L77" s="13"/>
      <c r="M77" s="30"/>
      <c r="N77" s="106"/>
      <c r="P77" s="20"/>
      <c r="Q77" s="20"/>
    </row>
    <row r="78" spans="1:17" s="11" customFormat="1" ht="15.75" thickBot="1" x14ac:dyDescent="0.25">
      <c r="A78" s="78"/>
      <c r="B78" s="145" t="s">
        <v>120</v>
      </c>
      <c r="C78" s="123" t="s">
        <v>121</v>
      </c>
      <c r="D78" s="12"/>
      <c r="E78" s="23" t="s">
        <v>122</v>
      </c>
      <c r="F78" s="62" t="s">
        <v>123</v>
      </c>
      <c r="G78" s="23" t="s">
        <v>30</v>
      </c>
      <c r="H78" s="13"/>
      <c r="I78" s="13">
        <v>182</v>
      </c>
      <c r="J78" s="13" t="s">
        <v>20</v>
      </c>
      <c r="K78" s="35"/>
      <c r="L78" s="13"/>
      <c r="M78" s="30">
        <f t="shared" ref="M78:M135" si="23">I78*K78</f>
        <v>0</v>
      </c>
      <c r="N78" s="106">
        <f t="shared" ref="N78:N91" si="24">M78*1.2</f>
        <v>0</v>
      </c>
      <c r="P78" s="20"/>
      <c r="Q78" s="20"/>
    </row>
    <row r="79" spans="1:17" s="11" customFormat="1" ht="15.75" thickBot="1" x14ac:dyDescent="0.25">
      <c r="A79" s="78"/>
      <c r="B79" s="145" t="s">
        <v>124</v>
      </c>
      <c r="C79" s="123" t="s">
        <v>125</v>
      </c>
      <c r="D79" s="12"/>
      <c r="E79" s="23" t="s">
        <v>126</v>
      </c>
      <c r="F79" s="23"/>
      <c r="G79" s="23" t="s">
        <v>30</v>
      </c>
      <c r="H79" s="13"/>
      <c r="I79" s="13">
        <v>123</v>
      </c>
      <c r="J79" s="13" t="s">
        <v>26</v>
      </c>
      <c r="K79" s="35"/>
      <c r="L79" s="13"/>
      <c r="M79" s="30">
        <f t="shared" si="23"/>
        <v>0</v>
      </c>
      <c r="N79" s="106">
        <f t="shared" si="24"/>
        <v>0</v>
      </c>
      <c r="P79" s="20">
        <v>8.0000000000000002E-3</v>
      </c>
      <c r="Q79" s="20">
        <f t="shared" ref="Q79:Q135" si="25">P79*I79</f>
        <v>0.98399999999999999</v>
      </c>
    </row>
    <row r="80" spans="1:17" s="11" customFormat="1" ht="15.75" thickBot="1" x14ac:dyDescent="0.25">
      <c r="A80" s="78"/>
      <c r="B80" s="145"/>
      <c r="C80" s="123"/>
      <c r="D80" s="12"/>
      <c r="E80" s="23"/>
      <c r="F80" s="23"/>
      <c r="G80" s="23"/>
      <c r="H80" s="13"/>
      <c r="I80" s="13"/>
      <c r="J80" s="13"/>
      <c r="K80" s="13"/>
      <c r="L80" s="13"/>
      <c r="M80" s="30"/>
      <c r="N80" s="106"/>
      <c r="P80" s="20"/>
      <c r="Q80" s="20"/>
    </row>
    <row r="81" spans="1:17" s="11" customFormat="1" ht="15.75" thickBot="1" x14ac:dyDescent="0.25">
      <c r="A81" s="78"/>
      <c r="B81" s="109" t="s">
        <v>127</v>
      </c>
      <c r="C81" s="123"/>
      <c r="D81" s="12"/>
      <c r="E81" s="23"/>
      <c r="F81" s="23"/>
      <c r="G81" s="23"/>
      <c r="H81" s="13"/>
      <c r="I81" s="13"/>
      <c r="J81" s="13"/>
      <c r="K81" s="35"/>
      <c r="L81" s="13"/>
      <c r="M81" s="30"/>
      <c r="N81" s="106"/>
      <c r="P81" s="20"/>
      <c r="Q81" s="20"/>
    </row>
    <row r="82" spans="1:17" s="11" customFormat="1" ht="15.75" thickBot="1" x14ac:dyDescent="0.25">
      <c r="A82" s="78"/>
      <c r="B82" s="145" t="s">
        <v>128</v>
      </c>
      <c r="C82" s="123" t="s">
        <v>121</v>
      </c>
      <c r="D82" s="12"/>
      <c r="E82" s="23" t="s">
        <v>122</v>
      </c>
      <c r="F82" s="23" t="s">
        <v>46</v>
      </c>
      <c r="G82" s="23" t="s">
        <v>30</v>
      </c>
      <c r="H82" s="13"/>
      <c r="I82" s="13">
        <v>11.2</v>
      </c>
      <c r="J82" s="13" t="s">
        <v>20</v>
      </c>
      <c r="K82" s="35"/>
      <c r="L82" s="13"/>
      <c r="M82" s="30">
        <f t="shared" si="23"/>
        <v>0</v>
      </c>
      <c r="N82" s="106">
        <f t="shared" si="24"/>
        <v>0</v>
      </c>
      <c r="P82" s="20"/>
      <c r="Q82" s="20"/>
    </row>
    <row r="83" spans="1:17" s="11" customFormat="1" ht="15.75" thickBot="1" x14ac:dyDescent="0.25">
      <c r="A83" s="78"/>
      <c r="B83" s="145" t="s">
        <v>129</v>
      </c>
      <c r="C83" s="123" t="s">
        <v>125</v>
      </c>
      <c r="D83" s="12"/>
      <c r="E83" s="23" t="s">
        <v>126</v>
      </c>
      <c r="F83" s="23"/>
      <c r="G83" s="23" t="s">
        <v>30</v>
      </c>
      <c r="H83" s="13"/>
      <c r="I83" s="13">
        <v>20</v>
      </c>
      <c r="J83" s="13" t="s">
        <v>26</v>
      </c>
      <c r="K83" s="35"/>
      <c r="L83" s="13"/>
      <c r="M83" s="30">
        <f t="shared" si="23"/>
        <v>0</v>
      </c>
      <c r="N83" s="106">
        <f t="shared" si="24"/>
        <v>0</v>
      </c>
      <c r="P83" s="20">
        <v>8.0000000000000002E-3</v>
      </c>
      <c r="Q83" s="20">
        <f t="shared" si="25"/>
        <v>0.16</v>
      </c>
    </row>
    <row r="84" spans="1:17" s="11" customFormat="1" ht="15.75" thickBot="1" x14ac:dyDescent="0.25">
      <c r="A84" s="78"/>
      <c r="B84" s="145" t="s">
        <v>130</v>
      </c>
      <c r="C84" s="123" t="s">
        <v>80</v>
      </c>
      <c r="D84" s="12"/>
      <c r="E84" s="23" t="s">
        <v>131</v>
      </c>
      <c r="F84" s="23" t="s">
        <v>35</v>
      </c>
      <c r="G84" s="23" t="s">
        <v>25</v>
      </c>
      <c r="H84" s="13"/>
      <c r="I84" s="13">
        <v>2</v>
      </c>
      <c r="J84" s="13" t="s">
        <v>26</v>
      </c>
      <c r="K84" s="35"/>
      <c r="L84" s="13"/>
      <c r="M84" s="30">
        <f t="shared" si="23"/>
        <v>0</v>
      </c>
      <c r="N84" s="106">
        <f>M84*1.2</f>
        <v>0</v>
      </c>
      <c r="P84" s="20">
        <f>0.004*1.2</f>
        <v>4.7999999999999996E-3</v>
      </c>
      <c r="Q84" s="20">
        <f t="shared" si="25"/>
        <v>9.5999999999999992E-3</v>
      </c>
    </row>
    <row r="85" spans="1:17" s="11" customFormat="1" ht="15.75" thickBot="1" x14ac:dyDescent="0.25">
      <c r="A85" s="78"/>
      <c r="B85" s="109"/>
      <c r="C85" s="123"/>
      <c r="D85" s="12"/>
      <c r="E85" s="23"/>
      <c r="F85" s="23"/>
      <c r="G85" s="23"/>
      <c r="H85" s="13"/>
      <c r="I85" s="13"/>
      <c r="J85" s="13"/>
      <c r="K85" s="35"/>
      <c r="L85" s="13"/>
      <c r="M85" s="30"/>
      <c r="N85" s="106"/>
      <c r="P85" s="20"/>
      <c r="Q85" s="20"/>
    </row>
    <row r="86" spans="1:17" s="11" customFormat="1" ht="15.75" thickBot="1" x14ac:dyDescent="0.25">
      <c r="A86" s="78"/>
      <c r="B86" s="109" t="s">
        <v>132</v>
      </c>
      <c r="C86" s="123"/>
      <c r="D86" s="12"/>
      <c r="E86" s="12"/>
      <c r="F86" s="12"/>
      <c r="G86" s="12"/>
      <c r="H86" s="13"/>
      <c r="I86" s="13"/>
      <c r="J86" s="13"/>
      <c r="K86" s="13"/>
      <c r="L86" s="13"/>
      <c r="M86" s="30"/>
      <c r="N86" s="106"/>
      <c r="P86" s="20"/>
      <c r="Q86" s="20"/>
    </row>
    <row r="87" spans="1:17" s="11" customFormat="1" ht="15.75" thickBot="1" x14ac:dyDescent="0.25">
      <c r="A87" s="78"/>
      <c r="B87" s="145" t="s">
        <v>133</v>
      </c>
      <c r="C87" s="123" t="s">
        <v>121</v>
      </c>
      <c r="D87" s="12"/>
      <c r="E87" s="23" t="s">
        <v>122</v>
      </c>
      <c r="F87" s="62" t="s">
        <v>35</v>
      </c>
      <c r="G87" s="23" t="s">
        <v>30</v>
      </c>
      <c r="H87" s="13"/>
      <c r="I87" s="13">
        <v>7.4</v>
      </c>
      <c r="J87" s="13" t="s">
        <v>20</v>
      </c>
      <c r="K87" s="35"/>
      <c r="L87" s="13"/>
      <c r="M87" s="30">
        <f t="shared" si="23"/>
        <v>0</v>
      </c>
      <c r="N87" s="106">
        <f t="shared" si="24"/>
        <v>0</v>
      </c>
      <c r="P87" s="20"/>
      <c r="Q87" s="20"/>
    </row>
    <row r="88" spans="1:17" s="11" customFormat="1" ht="15.75" thickBot="1" x14ac:dyDescent="0.25">
      <c r="A88" s="78"/>
      <c r="B88" s="145" t="s">
        <v>134</v>
      </c>
      <c r="C88" s="123" t="s">
        <v>125</v>
      </c>
      <c r="D88" s="12"/>
      <c r="E88" s="23" t="s">
        <v>126</v>
      </c>
      <c r="F88" s="23"/>
      <c r="G88" s="23" t="s">
        <v>30</v>
      </c>
      <c r="H88" s="13"/>
      <c r="I88" s="63">
        <v>20</v>
      </c>
      <c r="J88" s="13" t="s">
        <v>26</v>
      </c>
      <c r="K88" s="35"/>
      <c r="L88" s="13"/>
      <c r="M88" s="30">
        <f t="shared" si="23"/>
        <v>0</v>
      </c>
      <c r="N88" s="106">
        <f t="shared" si="24"/>
        <v>0</v>
      </c>
      <c r="P88" s="20">
        <f>0.011*1.2</f>
        <v>1.3199999999999998E-2</v>
      </c>
      <c r="Q88" s="20">
        <f>P88*I88</f>
        <v>0.26399999999999996</v>
      </c>
    </row>
    <row r="89" spans="1:17" s="11" customFormat="1" ht="15.75" thickBot="1" x14ac:dyDescent="0.25">
      <c r="A89" s="78"/>
      <c r="B89" s="109"/>
      <c r="C89" s="123"/>
      <c r="D89" s="12"/>
      <c r="E89" s="23"/>
      <c r="F89" s="23"/>
      <c r="G89" s="23"/>
      <c r="H89" s="13"/>
      <c r="I89" s="13"/>
      <c r="J89" s="13"/>
      <c r="K89" s="13"/>
      <c r="L89" s="13"/>
      <c r="M89" s="30"/>
      <c r="N89" s="106"/>
      <c r="P89" s="20"/>
      <c r="Q89" s="20"/>
    </row>
    <row r="90" spans="1:17" s="11" customFormat="1" ht="15.75" thickBot="1" x14ac:dyDescent="0.25">
      <c r="A90" s="78"/>
      <c r="B90" s="109" t="s">
        <v>135</v>
      </c>
      <c r="C90" s="123"/>
      <c r="D90" s="12"/>
      <c r="E90" s="23"/>
      <c r="F90" s="23"/>
      <c r="G90" s="23"/>
      <c r="H90" s="13"/>
      <c r="I90" s="13"/>
      <c r="J90" s="13"/>
      <c r="K90" s="13"/>
      <c r="L90" s="13"/>
      <c r="M90" s="30"/>
      <c r="N90" s="106"/>
      <c r="P90" s="20"/>
      <c r="Q90" s="20"/>
    </row>
    <row r="91" spans="1:17" s="11" customFormat="1" ht="15.75" thickBot="1" x14ac:dyDescent="0.25">
      <c r="A91" s="78"/>
      <c r="B91" s="145" t="s">
        <v>136</v>
      </c>
      <c r="C91" s="123" t="s">
        <v>88</v>
      </c>
      <c r="D91" s="12" t="s">
        <v>23</v>
      </c>
      <c r="E91" s="23" t="s">
        <v>89</v>
      </c>
      <c r="F91" s="23" t="s">
        <v>85</v>
      </c>
      <c r="G91" s="23" t="s">
        <v>91</v>
      </c>
      <c r="H91" s="13"/>
      <c r="I91" s="13">
        <v>18</v>
      </c>
      <c r="J91" s="13" t="s">
        <v>26</v>
      </c>
      <c r="K91" s="35"/>
      <c r="L91" s="13"/>
      <c r="M91" s="30">
        <f t="shared" si="23"/>
        <v>0</v>
      </c>
      <c r="N91" s="106">
        <f t="shared" si="24"/>
        <v>0</v>
      </c>
      <c r="P91" s="20">
        <f>0.011*1.2</f>
        <v>1.3199999999999998E-2</v>
      </c>
      <c r="Q91" s="20">
        <f t="shared" si="25"/>
        <v>0.23759999999999998</v>
      </c>
    </row>
    <row r="92" spans="1:17" s="11" customFormat="1" ht="15.75" thickBot="1" x14ac:dyDescent="0.25">
      <c r="A92" s="78"/>
      <c r="B92" s="95"/>
      <c r="C92" s="121"/>
      <c r="D92" s="12"/>
      <c r="E92" s="12"/>
      <c r="F92" s="12"/>
      <c r="G92" s="12"/>
      <c r="H92" s="13"/>
      <c r="I92" s="13"/>
      <c r="J92" s="13"/>
      <c r="K92" s="13"/>
      <c r="L92" s="13"/>
      <c r="M92" s="30"/>
      <c r="N92" s="106"/>
      <c r="P92" s="20"/>
      <c r="Q92" s="20"/>
    </row>
    <row r="93" spans="1:17" s="11" customFormat="1" ht="15.75" thickBot="1" x14ac:dyDescent="0.25">
      <c r="A93" s="78"/>
      <c r="B93" s="107" t="s">
        <v>137</v>
      </c>
      <c r="C93" s="122"/>
      <c r="D93" s="5"/>
      <c r="E93" s="5"/>
      <c r="F93" s="5"/>
      <c r="G93" s="5"/>
      <c r="H93" s="5"/>
      <c r="I93" s="6"/>
      <c r="J93" s="5"/>
      <c r="K93" s="5"/>
      <c r="L93" s="5"/>
      <c r="M93" s="81"/>
      <c r="N93" s="108"/>
      <c r="P93" s="19"/>
      <c r="Q93" s="19"/>
    </row>
    <row r="94" spans="1:17" s="11" customFormat="1" ht="15.75" thickBot="1" x14ac:dyDescent="0.25">
      <c r="A94" s="78"/>
      <c r="B94" s="95" t="s">
        <v>138</v>
      </c>
      <c r="C94" s="121"/>
      <c r="D94" s="12"/>
      <c r="E94" s="12"/>
      <c r="F94" s="12"/>
      <c r="G94" s="12"/>
      <c r="H94" s="13"/>
      <c r="I94" s="13"/>
      <c r="J94" s="13"/>
      <c r="K94" s="13"/>
      <c r="L94" s="13"/>
      <c r="M94" s="30"/>
      <c r="N94" s="106"/>
      <c r="P94" s="20"/>
      <c r="Q94" s="20"/>
    </row>
    <row r="95" spans="1:17" s="11" customFormat="1" ht="15" customHeight="1" thickBot="1" x14ac:dyDescent="0.25">
      <c r="A95" s="180"/>
      <c r="B95" s="145" t="s">
        <v>139</v>
      </c>
      <c r="C95" s="123" t="s">
        <v>33</v>
      </c>
      <c r="D95" s="61"/>
      <c r="E95" s="62" t="s">
        <v>34</v>
      </c>
      <c r="F95" s="62" t="s">
        <v>140</v>
      </c>
      <c r="G95" s="23" t="s">
        <v>25</v>
      </c>
      <c r="H95" s="63"/>
      <c r="I95" s="63">
        <v>39.200000000000003</v>
      </c>
      <c r="J95" s="63" t="s">
        <v>20</v>
      </c>
      <c r="K95" s="65"/>
      <c r="L95" s="63"/>
      <c r="M95" s="30">
        <f t="shared" si="23"/>
        <v>0</v>
      </c>
      <c r="N95" s="106">
        <f t="shared" ref="N95:N140" si="26">M95*1.2</f>
        <v>0</v>
      </c>
      <c r="P95" s="20"/>
      <c r="Q95" s="20"/>
    </row>
    <row r="96" spans="1:17" s="11" customFormat="1" ht="15.75" thickBot="1" x14ac:dyDescent="0.25">
      <c r="A96" s="181"/>
      <c r="B96" s="145" t="s">
        <v>141</v>
      </c>
      <c r="C96" s="123" t="s">
        <v>40</v>
      </c>
      <c r="D96" s="61" t="s">
        <v>38</v>
      </c>
      <c r="E96" s="62" t="s">
        <v>41</v>
      </c>
      <c r="F96" s="62"/>
      <c r="G96" s="23" t="s">
        <v>25</v>
      </c>
      <c r="H96" s="63"/>
      <c r="I96" s="63">
        <v>37</v>
      </c>
      <c r="J96" s="63" t="s">
        <v>26</v>
      </c>
      <c r="K96" s="65"/>
      <c r="L96" s="63"/>
      <c r="M96" s="30">
        <f t="shared" si="23"/>
        <v>0</v>
      </c>
      <c r="N96" s="106">
        <f t="shared" si="26"/>
        <v>0</v>
      </c>
      <c r="P96" s="20">
        <f>0.011*1.2</f>
        <v>1.3199999999999998E-2</v>
      </c>
      <c r="Q96" s="20">
        <f t="shared" si="25"/>
        <v>0.48839999999999995</v>
      </c>
    </row>
    <row r="97" spans="1:17" s="11" customFormat="1" ht="15.75" thickBot="1" x14ac:dyDescent="0.25">
      <c r="A97" s="150"/>
      <c r="B97" s="145" t="s">
        <v>142</v>
      </c>
      <c r="C97" s="123" t="s">
        <v>43</v>
      </c>
      <c r="D97" s="61" t="s">
        <v>143</v>
      </c>
      <c r="E97" s="62" t="s">
        <v>45</v>
      </c>
      <c r="F97" s="62" t="s">
        <v>144</v>
      </c>
      <c r="G97" s="23" t="s">
        <v>25</v>
      </c>
      <c r="H97" s="63"/>
      <c r="I97" s="63">
        <v>33.700000000000003</v>
      </c>
      <c r="J97" s="63" t="s">
        <v>20</v>
      </c>
      <c r="K97" s="65"/>
      <c r="L97" s="63"/>
      <c r="M97" s="30">
        <f t="shared" si="23"/>
        <v>0</v>
      </c>
      <c r="N97" s="106">
        <f>M97*1.2</f>
        <v>0</v>
      </c>
      <c r="P97" s="20">
        <f>0.015*1.2</f>
        <v>1.7999999999999999E-2</v>
      </c>
      <c r="Q97" s="20">
        <f>P97*I97</f>
        <v>0.60660000000000003</v>
      </c>
    </row>
    <row r="98" spans="1:17" s="11" customFormat="1" ht="15.95" customHeight="1" thickBot="1" x14ac:dyDescent="0.25">
      <c r="A98" s="118"/>
      <c r="B98" s="145" t="s">
        <v>145</v>
      </c>
      <c r="C98" s="123" t="s">
        <v>48</v>
      </c>
      <c r="D98" s="61" t="s">
        <v>143</v>
      </c>
      <c r="E98" s="62" t="s">
        <v>49</v>
      </c>
      <c r="F98" s="62" t="s">
        <v>146</v>
      </c>
      <c r="G98" s="23" t="s">
        <v>25</v>
      </c>
      <c r="H98" s="63"/>
      <c r="I98" s="63">
        <v>28.7</v>
      </c>
      <c r="J98" s="63" t="s">
        <v>20</v>
      </c>
      <c r="K98" s="65"/>
      <c r="L98" s="63"/>
      <c r="M98" s="30">
        <f t="shared" si="23"/>
        <v>0</v>
      </c>
      <c r="N98" s="106">
        <f>M98*1.2</f>
        <v>0</v>
      </c>
      <c r="P98" s="20">
        <f>0.015*1.2</f>
        <v>1.7999999999999999E-2</v>
      </c>
      <c r="Q98" s="20">
        <f t="shared" si="25"/>
        <v>0.51659999999999995</v>
      </c>
    </row>
    <row r="99" spans="1:17" s="11" customFormat="1" ht="15.95" customHeight="1" thickBot="1" x14ac:dyDescent="0.25">
      <c r="A99" s="119"/>
      <c r="B99" s="145" t="s">
        <v>147</v>
      </c>
      <c r="C99" s="123" t="s">
        <v>148</v>
      </c>
      <c r="D99" s="61"/>
      <c r="E99" s="62" t="s">
        <v>149</v>
      </c>
      <c r="F99" s="62" t="s">
        <v>123</v>
      </c>
      <c r="G99" s="23" t="s">
        <v>25</v>
      </c>
      <c r="H99" s="63"/>
      <c r="I99" s="63">
        <v>25.299999999999997</v>
      </c>
      <c r="J99" s="63" t="s">
        <v>20</v>
      </c>
      <c r="K99" s="65"/>
      <c r="L99" s="63"/>
      <c r="M99" s="30">
        <f t="shared" si="23"/>
        <v>0</v>
      </c>
      <c r="N99" s="106">
        <f>M99*1.2</f>
        <v>0</v>
      </c>
      <c r="P99" s="20"/>
      <c r="Q99" s="20"/>
    </row>
    <row r="100" spans="1:17" s="11" customFormat="1" ht="15.95" customHeight="1" thickBot="1" x14ac:dyDescent="0.25">
      <c r="A100" s="119"/>
      <c r="B100" s="145" t="s">
        <v>150</v>
      </c>
      <c r="C100" s="123" t="s">
        <v>151</v>
      </c>
      <c r="D100" s="61"/>
      <c r="E100" s="62" t="s">
        <v>152</v>
      </c>
      <c r="F100" s="62"/>
      <c r="G100" s="23" t="s">
        <v>25</v>
      </c>
      <c r="H100" s="63"/>
      <c r="I100" s="63">
        <v>55</v>
      </c>
      <c r="J100" s="63" t="s">
        <v>26</v>
      </c>
      <c r="K100" s="65"/>
      <c r="L100" s="63"/>
      <c r="M100" s="30">
        <f t="shared" si="23"/>
        <v>0</v>
      </c>
      <c r="N100" s="106">
        <f>M100*1.2</f>
        <v>0</v>
      </c>
      <c r="P100" s="20">
        <v>3.0000000000000001E-3</v>
      </c>
      <c r="Q100" s="20">
        <f t="shared" si="25"/>
        <v>0.16500000000000001</v>
      </c>
    </row>
    <row r="101" spans="1:17" s="59" customFormat="1" ht="15.95" customHeight="1" thickBot="1" x14ac:dyDescent="0.25">
      <c r="A101" s="78"/>
      <c r="B101" s="111"/>
      <c r="C101" s="123"/>
      <c r="D101" s="61"/>
      <c r="E101" s="62"/>
      <c r="F101" s="62"/>
      <c r="G101" s="62"/>
      <c r="H101" s="63"/>
      <c r="I101" s="63"/>
      <c r="J101" s="64"/>
      <c r="K101" s="65"/>
      <c r="L101" s="63"/>
      <c r="M101" s="30"/>
      <c r="N101" s="106"/>
      <c r="P101" s="20"/>
      <c r="Q101" s="20"/>
    </row>
    <row r="102" spans="1:17" s="11" customFormat="1" ht="15.75" thickBot="1" x14ac:dyDescent="0.25">
      <c r="A102" s="78"/>
      <c r="B102" s="109" t="s">
        <v>153</v>
      </c>
      <c r="C102" s="121"/>
      <c r="D102" s="12"/>
      <c r="E102" s="12"/>
      <c r="F102" s="12"/>
      <c r="G102" s="12"/>
      <c r="H102" s="13"/>
      <c r="I102" s="13"/>
      <c r="J102" s="13"/>
      <c r="K102" s="13"/>
      <c r="L102" s="13"/>
      <c r="M102" s="30"/>
      <c r="N102" s="106"/>
      <c r="P102" s="20"/>
      <c r="Q102" s="20"/>
    </row>
    <row r="103" spans="1:17" s="11" customFormat="1" ht="15.75" thickBot="1" x14ac:dyDescent="0.25">
      <c r="A103" s="78"/>
      <c r="B103" s="145" t="s">
        <v>154</v>
      </c>
      <c r="C103" s="121" t="s">
        <v>33</v>
      </c>
      <c r="D103" s="12"/>
      <c r="E103" s="23" t="s">
        <v>34</v>
      </c>
      <c r="F103" s="23" t="s">
        <v>35</v>
      </c>
      <c r="G103" s="91" t="s">
        <v>25</v>
      </c>
      <c r="H103" s="13"/>
      <c r="I103" s="13">
        <v>3</v>
      </c>
      <c r="J103" s="13" t="s">
        <v>20</v>
      </c>
      <c r="K103" s="35"/>
      <c r="L103" s="13"/>
      <c r="M103" s="30">
        <f t="shared" si="23"/>
        <v>0</v>
      </c>
      <c r="N103" s="106">
        <f t="shared" si="26"/>
        <v>0</v>
      </c>
      <c r="P103" s="20"/>
      <c r="Q103" s="20"/>
    </row>
    <row r="104" spans="1:17" s="11" customFormat="1" ht="13.35" customHeight="1" thickBot="1" x14ac:dyDescent="0.25">
      <c r="A104" s="78"/>
      <c r="B104" s="145" t="s">
        <v>155</v>
      </c>
      <c r="C104" s="121" t="s">
        <v>40</v>
      </c>
      <c r="D104" s="12" t="s">
        <v>38</v>
      </c>
      <c r="E104" s="23" t="s">
        <v>41</v>
      </c>
      <c r="F104" s="23"/>
      <c r="G104" s="91" t="s">
        <v>25</v>
      </c>
      <c r="H104" s="13"/>
      <c r="I104" s="13">
        <v>10</v>
      </c>
      <c r="J104" s="13" t="s">
        <v>26</v>
      </c>
      <c r="K104" s="35"/>
      <c r="L104" s="13"/>
      <c r="M104" s="30">
        <f t="shared" si="23"/>
        <v>0</v>
      </c>
      <c r="N104" s="106">
        <f t="shared" si="26"/>
        <v>0</v>
      </c>
      <c r="P104" s="20">
        <f>0.011*1.2</f>
        <v>1.3199999999999998E-2</v>
      </c>
      <c r="Q104" s="20">
        <f t="shared" si="25"/>
        <v>0.13199999999999998</v>
      </c>
    </row>
    <row r="105" spans="1:17" s="11" customFormat="1" ht="13.35" customHeight="1" thickBot="1" x14ac:dyDescent="0.25">
      <c r="A105" s="78"/>
      <c r="B105" s="145" t="s">
        <v>156</v>
      </c>
      <c r="C105" s="121" t="s">
        <v>80</v>
      </c>
      <c r="D105" s="12"/>
      <c r="E105" s="23" t="s">
        <v>81</v>
      </c>
      <c r="F105" s="23" t="s">
        <v>35</v>
      </c>
      <c r="G105" s="23" t="s">
        <v>96</v>
      </c>
      <c r="H105" s="13"/>
      <c r="I105" s="13">
        <v>6</v>
      </c>
      <c r="J105" s="13" t="s">
        <v>26</v>
      </c>
      <c r="K105" s="35"/>
      <c r="L105" s="13"/>
      <c r="M105" s="30">
        <f t="shared" si="23"/>
        <v>0</v>
      </c>
      <c r="N105" s="106">
        <f t="shared" ref="N105" si="27">M105*1.2</f>
        <v>0</v>
      </c>
      <c r="P105" s="20">
        <f>0.004*1.2</f>
        <v>4.7999999999999996E-3</v>
      </c>
      <c r="Q105" s="20">
        <f t="shared" si="25"/>
        <v>2.8799999999999999E-2</v>
      </c>
    </row>
    <row r="106" spans="1:17" s="59" customFormat="1" ht="15.75" thickBot="1" x14ac:dyDescent="0.25">
      <c r="A106" s="78"/>
      <c r="B106" s="109"/>
      <c r="C106" s="123"/>
      <c r="D106" s="61"/>
      <c r="E106" s="62"/>
      <c r="F106" s="62"/>
      <c r="G106" s="62"/>
      <c r="H106" s="63"/>
      <c r="I106" s="63"/>
      <c r="J106" s="64"/>
      <c r="K106" s="65"/>
      <c r="L106" s="63"/>
      <c r="M106" s="30"/>
      <c r="N106" s="106"/>
      <c r="P106" s="20"/>
      <c r="Q106" s="20"/>
    </row>
    <row r="107" spans="1:17" s="11" customFormat="1" ht="15.75" thickBot="1" x14ac:dyDescent="0.25">
      <c r="A107" s="78"/>
      <c r="B107" s="109" t="s">
        <v>157</v>
      </c>
      <c r="C107" s="121"/>
      <c r="D107" s="12"/>
      <c r="E107" s="12"/>
      <c r="F107" s="12"/>
      <c r="G107" s="12"/>
      <c r="H107" s="13"/>
      <c r="I107" s="13"/>
      <c r="J107" s="13"/>
      <c r="K107" s="13"/>
      <c r="L107" s="13"/>
      <c r="M107" s="30"/>
      <c r="N107" s="106"/>
      <c r="P107" s="20"/>
      <c r="Q107" s="20"/>
    </row>
    <row r="108" spans="1:17" s="11" customFormat="1" ht="15.75" thickBot="1" x14ac:dyDescent="0.25">
      <c r="A108" s="78"/>
      <c r="B108" s="145" t="s">
        <v>158</v>
      </c>
      <c r="C108" s="121" t="s">
        <v>33</v>
      </c>
      <c r="D108" s="12"/>
      <c r="E108" s="23" t="s">
        <v>34</v>
      </c>
      <c r="F108" s="23" t="s">
        <v>99</v>
      </c>
      <c r="G108" s="91" t="s">
        <v>25</v>
      </c>
      <c r="H108" s="13"/>
      <c r="I108" s="13">
        <v>5</v>
      </c>
      <c r="J108" s="13" t="s">
        <v>20</v>
      </c>
      <c r="K108" s="13"/>
      <c r="L108" s="13"/>
      <c r="M108" s="30">
        <f t="shared" si="23"/>
        <v>0</v>
      </c>
      <c r="N108" s="106">
        <f t="shared" ref="N108:N109" si="28">M108*1.2</f>
        <v>0</v>
      </c>
      <c r="P108" s="20"/>
      <c r="Q108" s="20"/>
    </row>
    <row r="109" spans="1:17" s="11" customFormat="1" ht="15.75" thickBot="1" x14ac:dyDescent="0.25">
      <c r="A109" s="78"/>
      <c r="B109" s="145" t="s">
        <v>159</v>
      </c>
      <c r="C109" s="121" t="s">
        <v>40</v>
      </c>
      <c r="D109" s="12" t="s">
        <v>38</v>
      </c>
      <c r="E109" s="23" t="s">
        <v>89</v>
      </c>
      <c r="F109" s="23"/>
      <c r="G109" s="91" t="s">
        <v>25</v>
      </c>
      <c r="H109" s="13"/>
      <c r="I109" s="13">
        <v>15</v>
      </c>
      <c r="J109" s="13" t="s">
        <v>26</v>
      </c>
      <c r="K109" s="35"/>
      <c r="L109" s="13"/>
      <c r="M109" s="30">
        <f t="shared" si="23"/>
        <v>0</v>
      </c>
      <c r="N109" s="106">
        <f t="shared" si="28"/>
        <v>0</v>
      </c>
      <c r="P109" s="20">
        <f>0.011*1.2</f>
        <v>1.3199999999999998E-2</v>
      </c>
      <c r="Q109" s="20">
        <f t="shared" si="25"/>
        <v>0.19799999999999998</v>
      </c>
    </row>
    <row r="110" spans="1:17" s="11" customFormat="1" ht="15.75" thickBot="1" x14ac:dyDescent="0.25">
      <c r="A110" s="78"/>
      <c r="B110" s="145" t="s">
        <v>160</v>
      </c>
      <c r="C110" s="121" t="s">
        <v>80</v>
      </c>
      <c r="D110" s="12" t="s">
        <v>161</v>
      </c>
      <c r="E110" s="23" t="s">
        <v>81</v>
      </c>
      <c r="F110" s="23" t="s">
        <v>99</v>
      </c>
      <c r="G110" s="23" t="s">
        <v>25</v>
      </c>
      <c r="H110" s="13"/>
      <c r="I110" s="13">
        <v>8</v>
      </c>
      <c r="J110" s="13" t="s">
        <v>26</v>
      </c>
      <c r="K110" s="35"/>
      <c r="L110" s="13"/>
      <c r="M110" s="30">
        <f t="shared" si="23"/>
        <v>0</v>
      </c>
      <c r="N110" s="106">
        <f t="shared" si="26"/>
        <v>0</v>
      </c>
      <c r="P110" s="20">
        <v>4.0000000000000001E-3</v>
      </c>
      <c r="Q110" s="20">
        <f t="shared" si="25"/>
        <v>3.2000000000000001E-2</v>
      </c>
    </row>
    <row r="111" spans="1:17" s="11" customFormat="1" ht="15.75" thickBot="1" x14ac:dyDescent="0.25">
      <c r="A111" s="78"/>
      <c r="B111" s="145" t="s">
        <v>162</v>
      </c>
      <c r="C111" s="121" t="s">
        <v>80</v>
      </c>
      <c r="D111" s="12" t="s">
        <v>163</v>
      </c>
      <c r="E111" s="23" t="s">
        <v>131</v>
      </c>
      <c r="F111" s="23" t="s">
        <v>35</v>
      </c>
      <c r="G111" s="23" t="s">
        <v>96</v>
      </c>
      <c r="H111" s="13"/>
      <c r="I111" s="13">
        <v>6</v>
      </c>
      <c r="J111" s="13" t="s">
        <v>26</v>
      </c>
      <c r="K111" s="35"/>
      <c r="L111" s="13"/>
      <c r="M111" s="30">
        <f t="shared" si="23"/>
        <v>0</v>
      </c>
      <c r="N111" s="106">
        <f>M111*1.2</f>
        <v>0</v>
      </c>
      <c r="P111" s="20">
        <f>0.004*1.2</f>
        <v>4.7999999999999996E-3</v>
      </c>
      <c r="Q111" s="20">
        <f t="shared" si="25"/>
        <v>2.8799999999999999E-2</v>
      </c>
    </row>
    <row r="112" spans="1:17" s="11" customFormat="1" ht="15.75" thickBot="1" x14ac:dyDescent="0.25">
      <c r="A112" s="78"/>
      <c r="B112" s="109"/>
      <c r="C112" s="121"/>
      <c r="D112" s="12"/>
      <c r="E112" s="23"/>
      <c r="F112" s="23"/>
      <c r="G112" s="91"/>
      <c r="H112" s="13"/>
      <c r="I112" s="13"/>
      <c r="J112" s="13"/>
      <c r="K112" s="35"/>
      <c r="L112" s="13"/>
      <c r="M112" s="30"/>
      <c r="N112" s="106"/>
      <c r="P112" s="20"/>
      <c r="Q112" s="20"/>
    </row>
    <row r="113" spans="1:17" s="11" customFormat="1" ht="15.75" thickBot="1" x14ac:dyDescent="0.25">
      <c r="A113" s="99"/>
      <c r="B113" s="109" t="s">
        <v>164</v>
      </c>
      <c r="C113" s="123"/>
      <c r="D113" s="61"/>
      <c r="E113" s="61"/>
      <c r="F113" s="61"/>
      <c r="G113" s="61"/>
      <c r="H113" s="63"/>
      <c r="I113" s="63"/>
      <c r="J113" s="63"/>
      <c r="K113" s="63"/>
      <c r="L113" s="63"/>
      <c r="M113" s="30"/>
      <c r="N113" s="112"/>
      <c r="P113" s="20"/>
      <c r="Q113" s="20"/>
    </row>
    <row r="114" spans="1:17" s="11" customFormat="1" ht="15.75" thickBot="1" x14ac:dyDescent="0.25">
      <c r="A114" s="78"/>
      <c r="B114" s="145" t="s">
        <v>165</v>
      </c>
      <c r="C114" s="123" t="s">
        <v>80</v>
      </c>
      <c r="D114" s="61"/>
      <c r="E114" s="62" t="s">
        <v>81</v>
      </c>
      <c r="F114" s="23" t="s">
        <v>35</v>
      </c>
      <c r="G114" s="23" t="s">
        <v>25</v>
      </c>
      <c r="H114" s="63"/>
      <c r="I114" s="63">
        <v>3</v>
      </c>
      <c r="J114" s="63" t="s">
        <v>26</v>
      </c>
      <c r="K114" s="65"/>
      <c r="L114" s="63"/>
      <c r="M114" s="30">
        <f t="shared" si="23"/>
        <v>0</v>
      </c>
      <c r="N114" s="106">
        <f t="shared" si="26"/>
        <v>0</v>
      </c>
      <c r="P114" s="20">
        <f>0.004*1.2</f>
        <v>4.7999999999999996E-3</v>
      </c>
      <c r="Q114" s="20">
        <f t="shared" si="25"/>
        <v>1.44E-2</v>
      </c>
    </row>
    <row r="115" spans="1:17" s="59" customFormat="1" ht="15.75" thickBot="1" x14ac:dyDescent="0.25">
      <c r="A115" s="78"/>
      <c r="B115" s="109"/>
      <c r="C115" s="123"/>
      <c r="D115" s="61"/>
      <c r="E115" s="62"/>
      <c r="F115" s="62"/>
      <c r="G115" s="62"/>
      <c r="H115" s="63"/>
      <c r="I115" s="63"/>
      <c r="J115" s="64"/>
      <c r="K115" s="65"/>
      <c r="L115" s="63"/>
      <c r="M115" s="30"/>
      <c r="N115" s="106"/>
      <c r="P115" s="20"/>
      <c r="Q115" s="20"/>
    </row>
    <row r="116" spans="1:17" s="11" customFormat="1" ht="15.75" thickBot="1" x14ac:dyDescent="0.25">
      <c r="A116" s="78"/>
      <c r="B116" s="109" t="s">
        <v>166</v>
      </c>
      <c r="C116" s="121"/>
      <c r="D116" s="12"/>
      <c r="E116" s="12"/>
      <c r="F116" s="12"/>
      <c r="G116" s="12"/>
      <c r="H116" s="13"/>
      <c r="I116" s="13"/>
      <c r="J116" s="13"/>
      <c r="K116" s="13"/>
      <c r="L116" s="13"/>
      <c r="M116" s="30"/>
      <c r="N116" s="106"/>
      <c r="P116" s="20"/>
      <c r="Q116" s="20"/>
    </row>
    <row r="117" spans="1:17" s="11" customFormat="1" ht="15.75" thickBot="1" x14ac:dyDescent="0.25">
      <c r="A117" s="78"/>
      <c r="B117" s="145" t="s">
        <v>167</v>
      </c>
      <c r="C117" s="121" t="s">
        <v>88</v>
      </c>
      <c r="D117" s="12" t="s">
        <v>38</v>
      </c>
      <c r="E117" s="23" t="s">
        <v>89</v>
      </c>
      <c r="F117" s="23" t="s">
        <v>140</v>
      </c>
      <c r="G117" s="91" t="s">
        <v>91</v>
      </c>
      <c r="H117" s="13"/>
      <c r="I117" s="13">
        <v>4</v>
      </c>
      <c r="J117" s="13" t="s">
        <v>26</v>
      </c>
      <c r="K117" s="35"/>
      <c r="L117" s="13"/>
      <c r="M117" s="30">
        <f t="shared" ref="M117" si="29">I117*K117</f>
        <v>0</v>
      </c>
      <c r="N117" s="106">
        <f t="shared" ref="N117" si="30">M117*1.2</f>
        <v>0</v>
      </c>
      <c r="P117" s="20">
        <f>0.011*1.2</f>
        <v>1.3199999999999998E-2</v>
      </c>
      <c r="Q117" s="20">
        <f t="shared" ref="Q117" si="31">P117*I117</f>
        <v>5.2799999999999993E-2</v>
      </c>
    </row>
    <row r="118" spans="1:17" s="11" customFormat="1" ht="15.75" thickBot="1" x14ac:dyDescent="0.25">
      <c r="A118" s="80"/>
      <c r="B118" s="111"/>
      <c r="C118" s="123"/>
      <c r="D118" s="61"/>
      <c r="E118" s="62"/>
      <c r="F118" s="62"/>
      <c r="G118" s="62"/>
      <c r="H118" s="63"/>
      <c r="I118" s="63"/>
      <c r="J118" s="63"/>
      <c r="K118" s="65"/>
      <c r="L118" s="63"/>
      <c r="M118" s="30"/>
      <c r="N118" s="106"/>
      <c r="P118" s="20"/>
      <c r="Q118" s="20"/>
    </row>
    <row r="119" spans="1:17" s="11" customFormat="1" ht="15.75" thickBot="1" x14ac:dyDescent="0.25">
      <c r="A119" s="78"/>
      <c r="B119" s="109" t="s">
        <v>168</v>
      </c>
      <c r="C119" s="121"/>
      <c r="D119" s="12"/>
      <c r="E119" s="12"/>
      <c r="F119" s="12"/>
      <c r="G119" s="12"/>
      <c r="H119" s="13"/>
      <c r="I119" s="13"/>
      <c r="J119" s="13"/>
      <c r="K119" s="13"/>
      <c r="L119" s="13"/>
      <c r="M119" s="30"/>
      <c r="N119" s="106"/>
      <c r="P119" s="20"/>
      <c r="Q119" s="20"/>
    </row>
    <row r="120" spans="1:17" s="11" customFormat="1" ht="15.75" thickBot="1" x14ac:dyDescent="0.25">
      <c r="A120" s="78"/>
      <c r="B120" s="145" t="s">
        <v>169</v>
      </c>
      <c r="C120" s="121" t="s">
        <v>33</v>
      </c>
      <c r="D120" s="12"/>
      <c r="E120" s="23" t="s">
        <v>34</v>
      </c>
      <c r="F120" s="23" t="s">
        <v>99</v>
      </c>
      <c r="G120" s="91" t="s">
        <v>25</v>
      </c>
      <c r="H120" s="13"/>
      <c r="I120" s="13">
        <v>12.6</v>
      </c>
      <c r="J120" s="13" t="s">
        <v>20</v>
      </c>
      <c r="K120" s="35"/>
      <c r="L120" s="13"/>
      <c r="M120" s="30">
        <f t="shared" si="23"/>
        <v>0</v>
      </c>
      <c r="N120" s="106">
        <f t="shared" si="26"/>
        <v>0</v>
      </c>
      <c r="P120" s="20"/>
      <c r="Q120" s="20"/>
    </row>
    <row r="121" spans="1:17" s="11" customFormat="1" ht="15.75" thickBot="1" x14ac:dyDescent="0.25">
      <c r="A121" s="78"/>
      <c r="B121" s="145" t="s">
        <v>170</v>
      </c>
      <c r="C121" s="121" t="s">
        <v>40</v>
      </c>
      <c r="D121" s="12" t="s">
        <v>38</v>
      </c>
      <c r="E121" s="23" t="s">
        <v>41</v>
      </c>
      <c r="F121" s="23"/>
      <c r="G121" s="91" t="s">
        <v>25</v>
      </c>
      <c r="H121" s="13"/>
      <c r="I121" s="13">
        <v>25</v>
      </c>
      <c r="J121" s="13" t="s">
        <v>26</v>
      </c>
      <c r="K121" s="35"/>
      <c r="L121" s="13"/>
      <c r="M121" s="30">
        <f t="shared" si="23"/>
        <v>0</v>
      </c>
      <c r="N121" s="106">
        <f t="shared" si="26"/>
        <v>0</v>
      </c>
      <c r="P121" s="20">
        <f>0.011*1.2</f>
        <v>1.3199999999999998E-2</v>
      </c>
      <c r="Q121" s="20">
        <f t="shared" si="25"/>
        <v>0.32999999999999996</v>
      </c>
    </row>
    <row r="122" spans="1:17" s="11" customFormat="1" ht="15.75" thickBot="1" x14ac:dyDescent="0.25">
      <c r="A122" s="77"/>
      <c r="B122" s="145" t="s">
        <v>171</v>
      </c>
      <c r="C122" s="121"/>
      <c r="D122" s="12"/>
      <c r="E122" s="23" t="s">
        <v>94</v>
      </c>
      <c r="F122" s="23"/>
      <c r="G122" s="23" t="s">
        <v>59</v>
      </c>
      <c r="H122" s="13"/>
      <c r="I122" s="13">
        <v>12.6</v>
      </c>
      <c r="J122" s="34" t="s">
        <v>20</v>
      </c>
      <c r="K122" s="35"/>
      <c r="L122" s="13"/>
      <c r="M122" s="30">
        <f t="shared" si="23"/>
        <v>0</v>
      </c>
      <c r="N122" s="106">
        <f t="shared" si="26"/>
        <v>0</v>
      </c>
      <c r="P122" s="20"/>
      <c r="Q122" s="20"/>
    </row>
    <row r="123" spans="1:17" s="11" customFormat="1" ht="15.75" thickBot="1" x14ac:dyDescent="0.25">
      <c r="A123" s="78"/>
      <c r="B123" s="145" t="s">
        <v>172</v>
      </c>
      <c r="C123" s="121" t="s">
        <v>80</v>
      </c>
      <c r="D123" s="12"/>
      <c r="E123" s="23" t="s">
        <v>81</v>
      </c>
      <c r="F123" s="23" t="s">
        <v>35</v>
      </c>
      <c r="G123" s="23" t="s">
        <v>96</v>
      </c>
      <c r="H123" s="13"/>
      <c r="I123" s="13">
        <v>6</v>
      </c>
      <c r="J123" s="13" t="s">
        <v>26</v>
      </c>
      <c r="K123" s="35"/>
      <c r="L123" s="13"/>
      <c r="M123" s="30">
        <f t="shared" si="23"/>
        <v>0</v>
      </c>
      <c r="N123" s="106">
        <f t="shared" si="26"/>
        <v>0</v>
      </c>
      <c r="P123" s="20">
        <f>0.004*1.2</f>
        <v>4.7999999999999996E-3</v>
      </c>
      <c r="Q123" s="20">
        <f t="shared" si="25"/>
        <v>2.8799999999999999E-2</v>
      </c>
    </row>
    <row r="124" spans="1:17" s="11" customFormat="1" ht="15.75" thickBot="1" x14ac:dyDescent="0.25">
      <c r="A124" s="78"/>
      <c r="B124" s="109"/>
      <c r="C124" s="121"/>
      <c r="D124" s="12"/>
      <c r="E124" s="23"/>
      <c r="F124" s="23"/>
      <c r="G124" s="23"/>
      <c r="H124" s="13"/>
      <c r="I124" s="13"/>
      <c r="J124" s="13"/>
      <c r="K124" s="35"/>
      <c r="L124" s="13"/>
      <c r="M124" s="30"/>
      <c r="N124" s="106"/>
      <c r="P124" s="20"/>
      <c r="Q124" s="20"/>
    </row>
    <row r="125" spans="1:17" s="11" customFormat="1" ht="15.75" thickBot="1" x14ac:dyDescent="0.25">
      <c r="A125" s="78"/>
      <c r="B125" s="109" t="s">
        <v>173</v>
      </c>
      <c r="C125" s="121"/>
      <c r="D125" s="12"/>
      <c r="E125" s="23"/>
      <c r="F125" s="23"/>
      <c r="G125" s="23"/>
      <c r="H125" s="13"/>
      <c r="I125" s="13"/>
      <c r="J125" s="13"/>
      <c r="K125" s="35"/>
      <c r="L125" s="13"/>
      <c r="M125" s="30"/>
      <c r="N125" s="106"/>
      <c r="P125" s="20"/>
      <c r="Q125" s="20"/>
    </row>
    <row r="126" spans="1:17" s="11" customFormat="1" ht="15.75" thickBot="1" x14ac:dyDescent="0.25">
      <c r="A126" s="78"/>
      <c r="B126" s="145" t="s">
        <v>174</v>
      </c>
      <c r="C126" s="121" t="s">
        <v>33</v>
      </c>
      <c r="D126" s="12"/>
      <c r="E126" s="23" t="s">
        <v>34</v>
      </c>
      <c r="F126" s="23" t="s">
        <v>35</v>
      </c>
      <c r="G126" s="91" t="s">
        <v>25</v>
      </c>
      <c r="H126" s="13"/>
      <c r="I126" s="13">
        <v>4</v>
      </c>
      <c r="J126" s="13" t="s">
        <v>20</v>
      </c>
      <c r="K126" s="35"/>
      <c r="L126" s="13"/>
      <c r="M126" s="30">
        <f t="shared" si="23"/>
        <v>0</v>
      </c>
      <c r="N126" s="106">
        <f t="shared" ref="N126:N127" si="32">M126*1.2</f>
        <v>0</v>
      </c>
      <c r="P126" s="20"/>
      <c r="Q126" s="20"/>
    </row>
    <row r="127" spans="1:17" s="11" customFormat="1" ht="15.75" thickBot="1" x14ac:dyDescent="0.25">
      <c r="A127" s="78"/>
      <c r="B127" s="145" t="s">
        <v>175</v>
      </c>
      <c r="C127" s="121" t="s">
        <v>40</v>
      </c>
      <c r="D127" s="12" t="s">
        <v>38</v>
      </c>
      <c r="E127" s="23" t="s">
        <v>41</v>
      </c>
      <c r="F127" s="23"/>
      <c r="G127" s="91" t="s">
        <v>25</v>
      </c>
      <c r="H127" s="13"/>
      <c r="I127" s="13">
        <v>12</v>
      </c>
      <c r="J127" s="13" t="s">
        <v>26</v>
      </c>
      <c r="K127" s="35"/>
      <c r="L127" s="13"/>
      <c r="M127" s="30">
        <f t="shared" si="23"/>
        <v>0</v>
      </c>
      <c r="N127" s="106">
        <f t="shared" si="32"/>
        <v>0</v>
      </c>
      <c r="P127" s="20">
        <f>0.011*1.2</f>
        <v>1.3199999999999998E-2</v>
      </c>
      <c r="Q127" s="20">
        <f t="shared" si="25"/>
        <v>0.15839999999999999</v>
      </c>
    </row>
    <row r="128" spans="1:17" s="11" customFormat="1" ht="15.75" thickBot="1" x14ac:dyDescent="0.25">
      <c r="A128" s="78"/>
      <c r="B128" s="109"/>
      <c r="C128" s="121"/>
      <c r="D128" s="12"/>
      <c r="E128" s="23"/>
      <c r="F128" s="23"/>
      <c r="G128" s="23"/>
      <c r="H128" s="13"/>
      <c r="I128" s="13"/>
      <c r="J128" s="13"/>
      <c r="K128" s="35"/>
      <c r="L128" s="13"/>
      <c r="M128" s="30"/>
      <c r="N128" s="106"/>
      <c r="P128" s="20"/>
      <c r="Q128" s="20"/>
    </row>
    <row r="129" spans="1:17" s="11" customFormat="1" ht="15.75" thickBot="1" x14ac:dyDescent="0.25">
      <c r="A129" s="78"/>
      <c r="B129" s="109" t="s">
        <v>176</v>
      </c>
      <c r="C129" s="121"/>
      <c r="D129" s="12"/>
      <c r="E129" s="23"/>
      <c r="F129" s="23"/>
      <c r="G129" s="23"/>
      <c r="H129" s="13"/>
      <c r="I129" s="13"/>
      <c r="J129" s="13"/>
      <c r="K129" s="13"/>
      <c r="L129" s="13"/>
      <c r="M129" s="30"/>
      <c r="N129" s="106"/>
      <c r="P129" s="20"/>
      <c r="Q129" s="20"/>
    </row>
    <row r="130" spans="1:17" s="11" customFormat="1" ht="15.75" thickBot="1" x14ac:dyDescent="0.25">
      <c r="A130" s="78"/>
      <c r="B130" s="145" t="s">
        <v>177</v>
      </c>
      <c r="C130" s="121" t="s">
        <v>178</v>
      </c>
      <c r="D130" s="12"/>
      <c r="E130" s="23" t="s">
        <v>179</v>
      </c>
      <c r="F130" s="23"/>
      <c r="G130" s="23" t="s">
        <v>30</v>
      </c>
      <c r="H130" s="13"/>
      <c r="I130" s="13">
        <v>2</v>
      </c>
      <c r="J130" s="13" t="s">
        <v>26</v>
      </c>
      <c r="K130" s="35"/>
      <c r="L130" s="13"/>
      <c r="M130" s="30">
        <f t="shared" si="23"/>
        <v>0</v>
      </c>
      <c r="N130" s="106">
        <f t="shared" si="26"/>
        <v>0</v>
      </c>
      <c r="P130" s="20">
        <v>8.5000000000000006E-3</v>
      </c>
      <c r="Q130" s="20">
        <f t="shared" si="25"/>
        <v>1.7000000000000001E-2</v>
      </c>
    </row>
    <row r="131" spans="1:17" s="11" customFormat="1" ht="15.75" thickBot="1" x14ac:dyDescent="0.25">
      <c r="A131" s="78"/>
      <c r="B131" s="109"/>
      <c r="C131" s="121"/>
      <c r="D131" s="12"/>
      <c r="E131" s="23"/>
      <c r="F131" s="23"/>
      <c r="G131" s="23"/>
      <c r="H131" s="13"/>
      <c r="I131" s="13"/>
      <c r="J131" s="13"/>
      <c r="K131" s="35"/>
      <c r="L131" s="13"/>
      <c r="M131" s="30"/>
      <c r="N131" s="106"/>
      <c r="P131" s="20"/>
      <c r="Q131" s="20"/>
    </row>
    <row r="132" spans="1:17" s="11" customFormat="1" ht="15.75" thickBot="1" x14ac:dyDescent="0.25">
      <c r="A132" s="78"/>
      <c r="B132" s="109" t="s">
        <v>180</v>
      </c>
      <c r="C132" s="121"/>
      <c r="D132" s="12"/>
      <c r="E132" s="23"/>
      <c r="F132" s="23"/>
      <c r="G132" s="23"/>
      <c r="H132" s="13"/>
      <c r="I132" s="13"/>
      <c r="J132" s="13"/>
      <c r="K132" s="13"/>
      <c r="L132" s="13"/>
      <c r="M132" s="30"/>
      <c r="N132" s="106"/>
      <c r="P132" s="20"/>
      <c r="Q132" s="20"/>
    </row>
    <row r="133" spans="1:17" s="11" customFormat="1" ht="15.75" thickBot="1" x14ac:dyDescent="0.25">
      <c r="A133" s="78"/>
      <c r="B133" s="145" t="s">
        <v>181</v>
      </c>
      <c r="C133" s="121" t="s">
        <v>33</v>
      </c>
      <c r="D133" s="12"/>
      <c r="E133" s="23" t="s">
        <v>34</v>
      </c>
      <c r="F133" s="23" t="s">
        <v>35</v>
      </c>
      <c r="G133" s="91" t="s">
        <v>25</v>
      </c>
      <c r="H133" s="13"/>
      <c r="I133" s="13">
        <v>8.5</v>
      </c>
      <c r="J133" s="13" t="s">
        <v>20</v>
      </c>
      <c r="K133" s="35"/>
      <c r="L133" s="13"/>
      <c r="M133" s="30">
        <f t="shared" si="23"/>
        <v>0</v>
      </c>
      <c r="N133" s="106">
        <f t="shared" si="26"/>
        <v>0</v>
      </c>
      <c r="P133" s="20"/>
      <c r="Q133" s="20"/>
    </row>
    <row r="134" spans="1:17" s="11" customFormat="1" ht="15.75" thickBot="1" x14ac:dyDescent="0.25">
      <c r="A134" s="78"/>
      <c r="B134" s="145" t="s">
        <v>182</v>
      </c>
      <c r="C134" s="121" t="s">
        <v>40</v>
      </c>
      <c r="D134" s="12" t="s">
        <v>38</v>
      </c>
      <c r="E134" s="23" t="s">
        <v>41</v>
      </c>
      <c r="F134" s="23"/>
      <c r="G134" s="91" t="s">
        <v>25</v>
      </c>
      <c r="H134" s="13"/>
      <c r="I134" s="13">
        <v>16</v>
      </c>
      <c r="J134" s="13" t="s">
        <v>26</v>
      </c>
      <c r="K134" s="35"/>
      <c r="L134" s="13"/>
      <c r="M134" s="30">
        <f t="shared" si="23"/>
        <v>0</v>
      </c>
      <c r="N134" s="106">
        <f t="shared" si="26"/>
        <v>0</v>
      </c>
      <c r="P134" s="20">
        <f>0.011*1.2</f>
        <v>1.3199999999999998E-2</v>
      </c>
      <c r="Q134" s="20">
        <f t="shared" si="25"/>
        <v>0.21119999999999997</v>
      </c>
    </row>
    <row r="135" spans="1:17" s="11" customFormat="1" ht="15.75" thickBot="1" x14ac:dyDescent="0.25">
      <c r="A135" s="78"/>
      <c r="B135" s="145" t="s">
        <v>183</v>
      </c>
      <c r="C135" s="121" t="s">
        <v>80</v>
      </c>
      <c r="D135" s="12"/>
      <c r="E135" s="23" t="s">
        <v>81</v>
      </c>
      <c r="F135" s="23" t="s">
        <v>35</v>
      </c>
      <c r="G135" s="91" t="s">
        <v>96</v>
      </c>
      <c r="H135" s="13"/>
      <c r="I135" s="13">
        <v>4</v>
      </c>
      <c r="J135" s="13" t="s">
        <v>26</v>
      </c>
      <c r="K135" s="35"/>
      <c r="L135" s="13"/>
      <c r="M135" s="30">
        <f t="shared" si="23"/>
        <v>0</v>
      </c>
      <c r="N135" s="106">
        <f t="shared" si="26"/>
        <v>0</v>
      </c>
      <c r="P135" s="20">
        <f>0.004*1.2</f>
        <v>4.7999999999999996E-3</v>
      </c>
      <c r="Q135" s="20">
        <f t="shared" si="25"/>
        <v>1.9199999999999998E-2</v>
      </c>
    </row>
    <row r="136" spans="1:17" s="11" customFormat="1" ht="15.75" thickBot="1" x14ac:dyDescent="0.25">
      <c r="A136" s="78"/>
      <c r="B136" s="109"/>
      <c r="C136" s="121"/>
      <c r="D136" s="12"/>
      <c r="E136" s="23"/>
      <c r="F136" s="23"/>
      <c r="G136" s="23"/>
      <c r="H136" s="13"/>
      <c r="I136" s="13"/>
      <c r="J136" s="13"/>
      <c r="K136" s="35"/>
      <c r="L136" s="13"/>
      <c r="M136" s="30"/>
      <c r="N136" s="106"/>
      <c r="P136" s="20"/>
      <c r="Q136" s="20"/>
    </row>
    <row r="137" spans="1:17" s="11" customFormat="1" ht="15.75" thickBot="1" x14ac:dyDescent="0.25">
      <c r="A137" s="78"/>
      <c r="B137" s="109" t="s">
        <v>184</v>
      </c>
      <c r="C137" s="121"/>
      <c r="D137" s="12"/>
      <c r="E137" s="23"/>
      <c r="F137" s="23"/>
      <c r="G137" s="23"/>
      <c r="H137" s="13"/>
      <c r="I137" s="13"/>
      <c r="J137" s="13"/>
      <c r="K137" s="13"/>
      <c r="L137" s="13"/>
      <c r="M137" s="30"/>
      <c r="N137" s="106"/>
      <c r="P137" s="20"/>
      <c r="Q137" s="20"/>
    </row>
    <row r="138" spans="1:17" s="11" customFormat="1" ht="15.75" thickBot="1" x14ac:dyDescent="0.25">
      <c r="A138" s="78"/>
      <c r="B138" s="145" t="s">
        <v>185</v>
      </c>
      <c r="C138" s="121" t="s">
        <v>33</v>
      </c>
      <c r="D138" s="12"/>
      <c r="E138" s="23" t="s">
        <v>34</v>
      </c>
      <c r="F138" s="23" t="s">
        <v>99</v>
      </c>
      <c r="G138" s="91" t="s">
        <v>25</v>
      </c>
      <c r="H138" s="13"/>
      <c r="I138" s="13">
        <v>8</v>
      </c>
      <c r="J138" s="13" t="s">
        <v>20</v>
      </c>
      <c r="K138" s="35"/>
      <c r="L138" s="13"/>
      <c r="M138" s="30">
        <f t="shared" ref="M138:M168" si="33">I138*K138</f>
        <v>0</v>
      </c>
      <c r="N138" s="106">
        <f t="shared" si="26"/>
        <v>0</v>
      </c>
      <c r="P138" s="20"/>
      <c r="Q138" s="20"/>
    </row>
    <row r="139" spans="1:17" s="11" customFormat="1" ht="15.75" thickBot="1" x14ac:dyDescent="0.25">
      <c r="A139" s="78"/>
      <c r="B139" s="145" t="s">
        <v>186</v>
      </c>
      <c r="C139" s="121" t="s">
        <v>40</v>
      </c>
      <c r="D139" s="12" t="s">
        <v>38</v>
      </c>
      <c r="E139" s="23" t="s">
        <v>41</v>
      </c>
      <c r="F139" s="23"/>
      <c r="G139" s="91" t="s">
        <v>25</v>
      </c>
      <c r="H139" s="13"/>
      <c r="I139" s="13">
        <v>16</v>
      </c>
      <c r="J139" s="13" t="s">
        <v>26</v>
      </c>
      <c r="K139" s="35"/>
      <c r="L139" s="13"/>
      <c r="M139" s="30">
        <f t="shared" si="33"/>
        <v>0</v>
      </c>
      <c r="N139" s="106">
        <f t="shared" si="26"/>
        <v>0</v>
      </c>
      <c r="P139" s="20">
        <f>0.011*1.2</f>
        <v>1.3199999999999998E-2</v>
      </c>
      <c r="Q139" s="20">
        <f t="shared" ref="Q139:Q168" si="34">P139*I139</f>
        <v>0.21119999999999997</v>
      </c>
    </row>
    <row r="140" spans="1:17" s="11" customFormat="1" ht="15.75" thickBot="1" x14ac:dyDescent="0.25">
      <c r="A140" s="78"/>
      <c r="B140" s="145" t="s">
        <v>187</v>
      </c>
      <c r="C140" s="121" t="s">
        <v>80</v>
      </c>
      <c r="D140" s="12"/>
      <c r="E140" s="23" t="s">
        <v>81</v>
      </c>
      <c r="F140" s="23" t="s">
        <v>35</v>
      </c>
      <c r="G140" s="91" t="s">
        <v>96</v>
      </c>
      <c r="H140" s="13"/>
      <c r="I140" s="13">
        <v>6</v>
      </c>
      <c r="J140" s="13" t="s">
        <v>26</v>
      </c>
      <c r="K140" s="35"/>
      <c r="L140" s="13"/>
      <c r="M140" s="30">
        <f t="shared" si="33"/>
        <v>0</v>
      </c>
      <c r="N140" s="106">
        <f t="shared" si="26"/>
        <v>0</v>
      </c>
      <c r="P140" s="20">
        <f>0.004*1.2</f>
        <v>4.7999999999999996E-3</v>
      </c>
      <c r="Q140" s="20">
        <f t="shared" si="34"/>
        <v>2.8799999999999999E-2</v>
      </c>
    </row>
    <row r="141" spans="1:17" s="11" customFormat="1" ht="15.75" thickBot="1" x14ac:dyDescent="0.25">
      <c r="A141" s="78"/>
      <c r="B141" s="95"/>
      <c r="C141" s="121"/>
      <c r="D141" s="12"/>
      <c r="E141" s="23"/>
      <c r="F141" s="23"/>
      <c r="G141" s="23"/>
      <c r="H141" s="13"/>
      <c r="I141" s="13"/>
      <c r="J141" s="13"/>
      <c r="K141" s="35"/>
      <c r="L141" s="13"/>
      <c r="M141" s="30"/>
      <c r="N141" s="106"/>
      <c r="P141" s="20"/>
      <c r="Q141" s="20"/>
    </row>
    <row r="142" spans="1:17" s="11" customFormat="1" ht="15.75" thickBot="1" x14ac:dyDescent="0.25">
      <c r="A142" s="78"/>
      <c r="B142" s="107" t="s">
        <v>188</v>
      </c>
      <c r="C142" s="122"/>
      <c r="D142" s="5"/>
      <c r="E142" s="5"/>
      <c r="F142" s="5"/>
      <c r="G142" s="5"/>
      <c r="H142" s="5"/>
      <c r="I142" s="6"/>
      <c r="J142" s="5"/>
      <c r="K142" s="5"/>
      <c r="L142" s="5"/>
      <c r="M142" s="81"/>
      <c r="N142" s="108"/>
      <c r="P142" s="19"/>
      <c r="Q142" s="19"/>
    </row>
    <row r="143" spans="1:17" s="11" customFormat="1" ht="15.75" thickBot="1" x14ac:dyDescent="0.25">
      <c r="A143" s="78"/>
      <c r="B143" s="95" t="s">
        <v>189</v>
      </c>
      <c r="C143" s="121"/>
      <c r="D143" s="12"/>
      <c r="E143" s="23"/>
      <c r="F143" s="23"/>
      <c r="G143" s="23"/>
      <c r="H143" s="13"/>
      <c r="I143" s="13"/>
      <c r="J143" s="13"/>
      <c r="K143" s="13"/>
      <c r="L143" s="13"/>
      <c r="M143" s="30"/>
      <c r="N143" s="106"/>
      <c r="P143" s="20"/>
      <c r="Q143" s="20"/>
    </row>
    <row r="144" spans="1:17" s="11" customFormat="1" ht="15.75" thickBot="1" x14ac:dyDescent="0.25">
      <c r="A144" s="78"/>
      <c r="B144" s="145" t="s">
        <v>190</v>
      </c>
      <c r="C144" s="121" t="s">
        <v>178</v>
      </c>
      <c r="D144" s="12"/>
      <c r="E144" s="23" t="s">
        <v>179</v>
      </c>
      <c r="F144" s="23"/>
      <c r="G144" s="23" t="s">
        <v>30</v>
      </c>
      <c r="H144" s="13"/>
      <c r="I144" s="13">
        <v>8</v>
      </c>
      <c r="J144" s="13" t="s">
        <v>26</v>
      </c>
      <c r="K144" s="35"/>
      <c r="L144" s="13"/>
      <c r="M144" s="30">
        <f t="shared" si="33"/>
        <v>0</v>
      </c>
      <c r="N144" s="106">
        <f t="shared" ref="N144:N168" si="35">M144*1.2</f>
        <v>0</v>
      </c>
      <c r="P144" s="20">
        <v>8.5000000000000006E-3</v>
      </c>
      <c r="Q144" s="20">
        <f t="shared" si="34"/>
        <v>6.8000000000000005E-2</v>
      </c>
    </row>
    <row r="145" spans="1:17" s="11" customFormat="1" ht="15.75" thickBot="1" x14ac:dyDescent="0.25">
      <c r="A145" s="78"/>
      <c r="B145" s="109"/>
      <c r="C145" s="121"/>
      <c r="D145" s="12"/>
      <c r="E145" s="23"/>
      <c r="F145" s="23"/>
      <c r="G145" s="23"/>
      <c r="H145" s="13"/>
      <c r="I145" s="13"/>
      <c r="J145" s="13"/>
      <c r="K145" s="35"/>
      <c r="L145" s="13"/>
      <c r="M145" s="30"/>
      <c r="N145" s="106"/>
      <c r="P145" s="20"/>
      <c r="Q145" s="20"/>
    </row>
    <row r="146" spans="1:17" s="11" customFormat="1" ht="15.75" thickBot="1" x14ac:dyDescent="0.25">
      <c r="A146" s="78"/>
      <c r="B146" s="109" t="s">
        <v>191</v>
      </c>
      <c r="C146" s="121"/>
      <c r="D146" s="12"/>
      <c r="E146" s="23"/>
      <c r="F146" s="23"/>
      <c r="G146" s="23"/>
      <c r="H146" s="13"/>
      <c r="I146" s="13"/>
      <c r="J146" s="13"/>
      <c r="K146" s="35"/>
      <c r="L146" s="13"/>
      <c r="M146" s="30"/>
      <c r="N146" s="106"/>
      <c r="P146" s="20"/>
      <c r="Q146" s="20"/>
    </row>
    <row r="147" spans="1:17" s="11" customFormat="1" ht="15.75" thickBot="1" x14ac:dyDescent="0.25">
      <c r="A147" s="78"/>
      <c r="B147" s="145" t="s">
        <v>192</v>
      </c>
      <c r="C147" s="121" t="s">
        <v>33</v>
      </c>
      <c r="D147" s="12"/>
      <c r="E147" s="23" t="s">
        <v>34</v>
      </c>
      <c r="F147" s="23" t="s">
        <v>90</v>
      </c>
      <c r="G147" s="91" t="s">
        <v>25</v>
      </c>
      <c r="H147" s="13"/>
      <c r="I147" s="13">
        <v>12</v>
      </c>
      <c r="J147" s="13" t="s">
        <v>20</v>
      </c>
      <c r="K147" s="35"/>
      <c r="L147" s="13"/>
      <c r="M147" s="30">
        <f t="shared" si="33"/>
        <v>0</v>
      </c>
      <c r="N147" s="106">
        <f t="shared" ref="N147" si="36">M147*1.2</f>
        <v>0</v>
      </c>
      <c r="P147" s="20"/>
      <c r="Q147" s="20"/>
    </row>
    <row r="148" spans="1:17" s="11" customFormat="1" ht="15.75" thickBot="1" x14ac:dyDescent="0.25">
      <c r="A148" s="78"/>
      <c r="B148" s="145" t="s">
        <v>193</v>
      </c>
      <c r="C148" s="121" t="s">
        <v>40</v>
      </c>
      <c r="D148" s="12" t="s">
        <v>38</v>
      </c>
      <c r="E148" s="23" t="s">
        <v>41</v>
      </c>
      <c r="F148" s="23"/>
      <c r="G148" s="91" t="s">
        <v>25</v>
      </c>
      <c r="H148" s="13"/>
      <c r="I148" s="13">
        <v>28</v>
      </c>
      <c r="J148" s="13" t="s">
        <v>26</v>
      </c>
      <c r="K148" s="35"/>
      <c r="L148" s="13"/>
      <c r="M148" s="30">
        <f t="shared" si="33"/>
        <v>0</v>
      </c>
      <c r="N148" s="106">
        <f t="shared" si="35"/>
        <v>0</v>
      </c>
      <c r="P148" s="20">
        <f>0.011*1.2</f>
        <v>1.3199999999999998E-2</v>
      </c>
      <c r="Q148" s="20">
        <f t="shared" si="34"/>
        <v>0.36959999999999993</v>
      </c>
    </row>
    <row r="149" spans="1:17" s="11" customFormat="1" ht="15.75" thickBot="1" x14ac:dyDescent="0.25">
      <c r="A149" s="78"/>
      <c r="B149" s="145" t="s">
        <v>194</v>
      </c>
      <c r="C149" s="121" t="s">
        <v>195</v>
      </c>
      <c r="D149" s="12"/>
      <c r="E149" s="23" t="s">
        <v>196</v>
      </c>
      <c r="F149" s="23" t="s">
        <v>35</v>
      </c>
      <c r="G149" s="91" t="s">
        <v>25</v>
      </c>
      <c r="H149" s="13"/>
      <c r="I149" s="13">
        <v>6</v>
      </c>
      <c r="J149" s="13" t="s">
        <v>26</v>
      </c>
      <c r="K149" s="35"/>
      <c r="L149" s="13"/>
      <c r="M149" s="30">
        <f t="shared" si="33"/>
        <v>0</v>
      </c>
      <c r="N149" s="106">
        <f t="shared" si="35"/>
        <v>0</v>
      </c>
      <c r="P149" s="20">
        <v>2E-3</v>
      </c>
      <c r="Q149" s="20">
        <f t="shared" si="34"/>
        <v>1.2E-2</v>
      </c>
    </row>
    <row r="150" spans="1:17" s="11" customFormat="1" ht="15.75" thickBot="1" x14ac:dyDescent="0.25">
      <c r="A150" s="78"/>
      <c r="B150" s="109"/>
      <c r="C150" s="121"/>
      <c r="D150" s="12"/>
      <c r="E150" s="23"/>
      <c r="F150" s="23"/>
      <c r="G150" s="23"/>
      <c r="H150" s="13"/>
      <c r="I150" s="13"/>
      <c r="J150" s="13"/>
      <c r="K150" s="35"/>
      <c r="L150" s="13"/>
      <c r="M150" s="30"/>
      <c r="N150" s="106"/>
      <c r="P150" s="20"/>
      <c r="Q150" s="20"/>
    </row>
    <row r="151" spans="1:17" s="11" customFormat="1" ht="15.75" thickBot="1" x14ac:dyDescent="0.25">
      <c r="A151" s="59"/>
      <c r="B151" s="109" t="s">
        <v>197</v>
      </c>
      <c r="C151" s="121"/>
      <c r="D151" s="12"/>
      <c r="E151" s="23"/>
      <c r="F151" s="23"/>
      <c r="G151" s="23"/>
      <c r="H151" s="13"/>
      <c r="I151" s="13"/>
      <c r="J151" s="13"/>
      <c r="K151" s="13"/>
      <c r="L151" s="13"/>
      <c r="M151" s="30"/>
      <c r="N151" s="106"/>
      <c r="P151" s="20"/>
      <c r="Q151" s="20"/>
    </row>
    <row r="152" spans="1:17" s="11" customFormat="1" ht="15.75" thickBot="1" x14ac:dyDescent="0.25">
      <c r="A152" s="59"/>
      <c r="B152" s="145" t="s">
        <v>198</v>
      </c>
      <c r="C152" s="121" t="s">
        <v>33</v>
      </c>
      <c r="D152" s="12"/>
      <c r="E152" s="23" t="s">
        <v>34</v>
      </c>
      <c r="F152" s="72" t="s">
        <v>35</v>
      </c>
      <c r="G152" s="91" t="s">
        <v>25</v>
      </c>
      <c r="H152" s="13"/>
      <c r="I152" s="13">
        <v>11</v>
      </c>
      <c r="J152" s="13" t="s">
        <v>20</v>
      </c>
      <c r="K152" s="35"/>
      <c r="L152" s="13"/>
      <c r="M152" s="30">
        <f t="shared" si="33"/>
        <v>0</v>
      </c>
      <c r="N152" s="106">
        <f t="shared" si="35"/>
        <v>0</v>
      </c>
      <c r="P152" s="20"/>
      <c r="Q152" s="20"/>
    </row>
    <row r="153" spans="1:17" s="11" customFormat="1" ht="15.75" thickBot="1" x14ac:dyDescent="0.25">
      <c r="A153" s="59"/>
      <c r="B153" s="145" t="s">
        <v>199</v>
      </c>
      <c r="C153" s="121" t="s">
        <v>40</v>
      </c>
      <c r="D153" s="12" t="s">
        <v>38</v>
      </c>
      <c r="E153" s="23" t="s">
        <v>41</v>
      </c>
      <c r="F153" s="23"/>
      <c r="G153" s="91" t="s">
        <v>25</v>
      </c>
      <c r="H153" s="13"/>
      <c r="I153" s="13">
        <v>27</v>
      </c>
      <c r="J153" s="13" t="s">
        <v>26</v>
      </c>
      <c r="K153" s="35"/>
      <c r="L153" s="13"/>
      <c r="M153" s="30">
        <f t="shared" si="33"/>
        <v>0</v>
      </c>
      <c r="N153" s="106">
        <f t="shared" si="35"/>
        <v>0</v>
      </c>
      <c r="P153" s="20">
        <f>0.011*1.2</f>
        <v>1.3199999999999998E-2</v>
      </c>
      <c r="Q153" s="20">
        <f t="shared" si="34"/>
        <v>0.35639999999999994</v>
      </c>
    </row>
    <row r="154" spans="1:17" s="11" customFormat="1" ht="15.75" thickBot="1" x14ac:dyDescent="0.25">
      <c r="A154" s="59"/>
      <c r="B154" s="109"/>
      <c r="C154" s="121"/>
      <c r="D154" s="12"/>
      <c r="E154" s="23"/>
      <c r="F154" s="23"/>
      <c r="G154" s="23"/>
      <c r="H154" s="13"/>
      <c r="I154" s="13"/>
      <c r="J154" s="13"/>
      <c r="K154" s="35"/>
      <c r="L154" s="13"/>
      <c r="M154" s="30"/>
      <c r="N154" s="106"/>
      <c r="P154" s="20"/>
      <c r="Q154" s="20"/>
    </row>
    <row r="155" spans="1:17" s="11" customFormat="1" ht="15.75" thickBot="1" x14ac:dyDescent="0.25">
      <c r="A155" s="59"/>
      <c r="B155" s="109" t="s">
        <v>200</v>
      </c>
      <c r="C155" s="121"/>
      <c r="D155" s="12"/>
      <c r="E155" s="23"/>
      <c r="F155" s="23"/>
      <c r="G155" s="23"/>
      <c r="H155" s="13"/>
      <c r="I155" s="13"/>
      <c r="J155" s="13"/>
      <c r="K155" s="13"/>
      <c r="L155" s="13"/>
      <c r="M155" s="30"/>
      <c r="N155" s="106"/>
      <c r="P155" s="20"/>
      <c r="Q155" s="20"/>
    </row>
    <row r="156" spans="1:17" s="11" customFormat="1" ht="15.75" thickBot="1" x14ac:dyDescent="0.25">
      <c r="A156" s="59"/>
      <c r="B156" s="145" t="s">
        <v>201</v>
      </c>
      <c r="C156" s="121" t="s">
        <v>33</v>
      </c>
      <c r="D156" s="12"/>
      <c r="E156" s="23" t="s">
        <v>34</v>
      </c>
      <c r="F156" s="72" t="s">
        <v>35</v>
      </c>
      <c r="G156" s="91" t="s">
        <v>25</v>
      </c>
      <c r="H156" s="13"/>
      <c r="I156" s="13">
        <v>11</v>
      </c>
      <c r="J156" s="13" t="s">
        <v>20</v>
      </c>
      <c r="K156" s="35"/>
      <c r="L156" s="13"/>
      <c r="M156" s="30">
        <f t="shared" si="33"/>
        <v>0</v>
      </c>
      <c r="N156" s="106">
        <f t="shared" si="35"/>
        <v>0</v>
      </c>
      <c r="P156" s="20"/>
      <c r="Q156" s="20"/>
    </row>
    <row r="157" spans="1:17" s="11" customFormat="1" ht="15.75" thickBot="1" x14ac:dyDescent="0.25">
      <c r="A157" s="59"/>
      <c r="B157" s="145" t="s">
        <v>202</v>
      </c>
      <c r="C157" s="121" t="s">
        <v>40</v>
      </c>
      <c r="D157" s="12" t="s">
        <v>38</v>
      </c>
      <c r="E157" s="23" t="s">
        <v>41</v>
      </c>
      <c r="F157" s="23"/>
      <c r="G157" s="91" t="s">
        <v>25</v>
      </c>
      <c r="H157" s="13"/>
      <c r="I157" s="13">
        <v>24</v>
      </c>
      <c r="J157" s="13" t="s">
        <v>26</v>
      </c>
      <c r="K157" s="35"/>
      <c r="L157" s="13"/>
      <c r="M157" s="30">
        <f t="shared" si="33"/>
        <v>0</v>
      </c>
      <c r="N157" s="106">
        <f t="shared" si="35"/>
        <v>0</v>
      </c>
      <c r="P157" s="20">
        <f>0.011*1.2</f>
        <v>1.3199999999999998E-2</v>
      </c>
      <c r="Q157" s="20">
        <f t="shared" si="34"/>
        <v>0.31679999999999997</v>
      </c>
    </row>
    <row r="158" spans="1:17" s="11" customFormat="1" ht="15.75" thickBot="1" x14ac:dyDescent="0.25">
      <c r="A158" s="59"/>
      <c r="B158" s="145" t="s">
        <v>203</v>
      </c>
      <c r="C158" s="121" t="s">
        <v>148</v>
      </c>
      <c r="D158" s="12" t="s">
        <v>204</v>
      </c>
      <c r="E158" s="23" t="s">
        <v>149</v>
      </c>
      <c r="F158" s="23" t="s">
        <v>46</v>
      </c>
      <c r="G158" s="91" t="s">
        <v>25</v>
      </c>
      <c r="H158" s="13"/>
      <c r="I158" s="13">
        <v>4</v>
      </c>
      <c r="J158" s="13" t="s">
        <v>20</v>
      </c>
      <c r="K158" s="35"/>
      <c r="L158" s="13"/>
      <c r="M158" s="30">
        <f>I158*K158</f>
        <v>0</v>
      </c>
      <c r="N158" s="106">
        <f t="shared" si="35"/>
        <v>0</v>
      </c>
      <c r="P158" s="20"/>
      <c r="Q158" s="20"/>
    </row>
    <row r="159" spans="1:17" s="11" customFormat="1" ht="15.75" thickBot="1" x14ac:dyDescent="0.25">
      <c r="A159" s="59"/>
      <c r="B159" s="145" t="s">
        <v>205</v>
      </c>
      <c r="C159" s="121" t="s">
        <v>151</v>
      </c>
      <c r="D159" s="12" t="s">
        <v>204</v>
      </c>
      <c r="E159" s="23" t="s">
        <v>152</v>
      </c>
      <c r="F159" s="23"/>
      <c r="G159" s="91" t="s">
        <v>25</v>
      </c>
      <c r="H159" s="13"/>
      <c r="I159" s="13">
        <v>6</v>
      </c>
      <c r="J159" s="13" t="s">
        <v>26</v>
      </c>
      <c r="K159" s="35"/>
      <c r="L159" s="13"/>
      <c r="M159" s="30">
        <f>I159*K159</f>
        <v>0</v>
      </c>
      <c r="N159" s="106">
        <f t="shared" ref="N159" si="37">M159*1.2</f>
        <v>0</v>
      </c>
      <c r="P159" s="20"/>
      <c r="Q159" s="20"/>
    </row>
    <row r="160" spans="1:17" s="11" customFormat="1" ht="15.75" thickBot="1" x14ac:dyDescent="0.25">
      <c r="A160" s="59"/>
      <c r="B160" s="145" t="s">
        <v>206</v>
      </c>
      <c r="C160" s="121" t="s">
        <v>48</v>
      </c>
      <c r="D160" s="12" t="s">
        <v>204</v>
      </c>
      <c r="E160" s="23" t="s">
        <v>49</v>
      </c>
      <c r="F160" s="23" t="s">
        <v>46</v>
      </c>
      <c r="G160" s="91" t="s">
        <v>25</v>
      </c>
      <c r="H160" s="13"/>
      <c r="I160" s="13">
        <v>4.5</v>
      </c>
      <c r="J160" s="13" t="s">
        <v>20</v>
      </c>
      <c r="K160" s="35"/>
      <c r="L160" s="13"/>
      <c r="M160" s="30">
        <f t="shared" si="33"/>
        <v>0</v>
      </c>
      <c r="N160" s="106">
        <f t="shared" si="35"/>
        <v>0</v>
      </c>
      <c r="P160" s="20">
        <f>0.015*1.2</f>
        <v>1.7999999999999999E-2</v>
      </c>
      <c r="Q160" s="20">
        <f t="shared" si="34"/>
        <v>8.0999999999999989E-2</v>
      </c>
    </row>
    <row r="161" spans="1:17" s="11" customFormat="1" ht="15.75" thickBot="1" x14ac:dyDescent="0.25">
      <c r="A161" s="59"/>
      <c r="B161" s="109"/>
      <c r="C161" s="121"/>
      <c r="D161" s="12"/>
      <c r="E161" s="23"/>
      <c r="F161" s="23"/>
      <c r="G161" s="23"/>
      <c r="H161" s="13"/>
      <c r="I161" s="13"/>
      <c r="J161" s="13"/>
      <c r="K161" s="35"/>
      <c r="L161" s="13"/>
      <c r="M161" s="30"/>
      <c r="N161" s="106"/>
      <c r="P161" s="20"/>
      <c r="Q161" s="20"/>
    </row>
    <row r="162" spans="1:17" s="11" customFormat="1" ht="15.75" thickBot="1" x14ac:dyDescent="0.25">
      <c r="A162" s="59"/>
      <c r="B162" s="109" t="s">
        <v>207</v>
      </c>
      <c r="C162" s="121"/>
      <c r="D162" s="12"/>
      <c r="E162" s="23"/>
      <c r="F162" s="23"/>
      <c r="G162" s="23"/>
      <c r="H162" s="13"/>
      <c r="I162" s="13"/>
      <c r="J162" s="13"/>
      <c r="K162" s="13"/>
      <c r="L162" s="13"/>
      <c r="M162" s="30"/>
      <c r="N162" s="106"/>
      <c r="P162" s="20"/>
      <c r="Q162" s="20"/>
    </row>
    <row r="163" spans="1:17" s="11" customFormat="1" ht="15.75" thickBot="1" x14ac:dyDescent="0.25">
      <c r="A163" s="59"/>
      <c r="B163" s="145" t="s">
        <v>208</v>
      </c>
      <c r="C163" s="121" t="s">
        <v>33</v>
      </c>
      <c r="D163" s="12"/>
      <c r="E163" s="23" t="s">
        <v>34</v>
      </c>
      <c r="F163" s="72" t="s">
        <v>35</v>
      </c>
      <c r="G163" s="91" t="s">
        <v>25</v>
      </c>
      <c r="H163" s="13"/>
      <c r="I163" s="13">
        <v>11</v>
      </c>
      <c r="J163" s="13" t="s">
        <v>20</v>
      </c>
      <c r="K163" s="35"/>
      <c r="L163" s="13"/>
      <c r="M163" s="30">
        <f t="shared" si="33"/>
        <v>0</v>
      </c>
      <c r="N163" s="106">
        <f t="shared" si="35"/>
        <v>0</v>
      </c>
      <c r="P163" s="20"/>
      <c r="Q163" s="20"/>
    </row>
    <row r="164" spans="1:17" s="11" customFormat="1" ht="15.75" thickBot="1" x14ac:dyDescent="0.25">
      <c r="A164" s="59"/>
      <c r="B164" s="145" t="s">
        <v>209</v>
      </c>
      <c r="C164" s="121" t="s">
        <v>40</v>
      </c>
      <c r="D164" s="12" t="s">
        <v>38</v>
      </c>
      <c r="E164" s="23" t="s">
        <v>41</v>
      </c>
      <c r="F164" s="23"/>
      <c r="G164" s="91" t="s">
        <v>25</v>
      </c>
      <c r="H164" s="13"/>
      <c r="I164" s="13">
        <v>24</v>
      </c>
      <c r="J164" s="13" t="s">
        <v>26</v>
      </c>
      <c r="K164" s="35"/>
      <c r="L164" s="13"/>
      <c r="M164" s="30">
        <f t="shared" si="33"/>
        <v>0</v>
      </c>
      <c r="N164" s="106">
        <f t="shared" si="35"/>
        <v>0</v>
      </c>
      <c r="P164" s="20">
        <f>0.011*1.2</f>
        <v>1.3199999999999998E-2</v>
      </c>
      <c r="Q164" s="20">
        <f>P164*I164</f>
        <v>0.31679999999999997</v>
      </c>
    </row>
    <row r="165" spans="1:17" s="11" customFormat="1" ht="15.75" thickBot="1" x14ac:dyDescent="0.25">
      <c r="A165" s="59"/>
      <c r="B165" s="109"/>
      <c r="C165" s="121"/>
      <c r="D165" s="12"/>
      <c r="E165" s="23"/>
      <c r="F165" s="23"/>
      <c r="G165" s="23"/>
      <c r="H165" s="13"/>
      <c r="I165" s="13"/>
      <c r="J165" s="13"/>
      <c r="K165" s="35"/>
      <c r="L165" s="13"/>
      <c r="M165" s="30"/>
      <c r="N165" s="106"/>
      <c r="P165" s="20"/>
      <c r="Q165" s="20"/>
    </row>
    <row r="166" spans="1:17" s="11" customFormat="1" ht="15.75" thickBot="1" x14ac:dyDescent="0.25">
      <c r="A166" s="59"/>
      <c r="B166" s="109" t="s">
        <v>210</v>
      </c>
      <c r="C166" s="121"/>
      <c r="D166" s="12"/>
      <c r="E166" s="23"/>
      <c r="F166" s="23"/>
      <c r="G166" s="23"/>
      <c r="H166" s="13"/>
      <c r="I166" s="13"/>
      <c r="J166" s="13"/>
      <c r="K166" s="13"/>
      <c r="L166" s="13"/>
      <c r="M166" s="30"/>
      <c r="N166" s="106"/>
      <c r="P166" s="20"/>
      <c r="Q166" s="20"/>
    </row>
    <row r="167" spans="1:17" s="11" customFormat="1" ht="15.75" thickBot="1" x14ac:dyDescent="0.25">
      <c r="A167" s="59"/>
      <c r="B167" s="145" t="s">
        <v>211</v>
      </c>
      <c r="C167" s="121" t="s">
        <v>33</v>
      </c>
      <c r="D167" s="12"/>
      <c r="E167" s="23" t="s">
        <v>34</v>
      </c>
      <c r="F167" s="72" t="s">
        <v>35</v>
      </c>
      <c r="G167" s="91" t="s">
        <v>25</v>
      </c>
      <c r="H167" s="13"/>
      <c r="I167" s="13">
        <v>11</v>
      </c>
      <c r="J167" s="13" t="s">
        <v>20</v>
      </c>
      <c r="K167" s="35"/>
      <c r="L167" s="13"/>
      <c r="M167" s="30">
        <f t="shared" si="33"/>
        <v>0</v>
      </c>
      <c r="N167" s="106">
        <f t="shared" si="35"/>
        <v>0</v>
      </c>
      <c r="P167" s="20"/>
      <c r="Q167" s="20"/>
    </row>
    <row r="168" spans="1:17" s="11" customFormat="1" ht="15.75" thickBot="1" x14ac:dyDescent="0.25">
      <c r="A168" s="59"/>
      <c r="B168" s="145" t="s">
        <v>212</v>
      </c>
      <c r="C168" s="121" t="s">
        <v>40</v>
      </c>
      <c r="D168" s="12" t="s">
        <v>38</v>
      </c>
      <c r="E168" s="23" t="s">
        <v>41</v>
      </c>
      <c r="F168" s="23"/>
      <c r="G168" s="91" t="s">
        <v>25</v>
      </c>
      <c r="H168" s="13"/>
      <c r="I168" s="13">
        <v>24</v>
      </c>
      <c r="J168" s="13" t="s">
        <v>26</v>
      </c>
      <c r="K168" s="35"/>
      <c r="L168" s="13"/>
      <c r="M168" s="30">
        <f t="shared" si="33"/>
        <v>0</v>
      </c>
      <c r="N168" s="106">
        <f t="shared" si="35"/>
        <v>0</v>
      </c>
      <c r="P168" s="20">
        <f>0.011*1.2</f>
        <v>1.3199999999999998E-2</v>
      </c>
      <c r="Q168" s="20">
        <f t="shared" si="34"/>
        <v>0.31679999999999997</v>
      </c>
    </row>
    <row r="169" spans="1:17" s="11" customFormat="1" ht="15.75" thickBot="1" x14ac:dyDescent="0.25">
      <c r="A169" s="59"/>
      <c r="B169" s="95"/>
      <c r="C169" s="121"/>
      <c r="D169" s="12"/>
      <c r="E169" s="23"/>
      <c r="F169" s="23"/>
      <c r="G169" s="23"/>
      <c r="H169" s="13"/>
      <c r="I169" s="13"/>
      <c r="J169" s="13"/>
      <c r="K169" s="35"/>
      <c r="L169" s="13"/>
      <c r="M169" s="30"/>
      <c r="N169" s="106"/>
      <c r="P169" s="20"/>
      <c r="Q169" s="20"/>
    </row>
    <row r="170" spans="1:17" s="11" customFormat="1" ht="15.95" customHeight="1" thickBot="1" x14ac:dyDescent="0.25">
      <c r="A170" s="59"/>
      <c r="B170" s="113" t="s">
        <v>213</v>
      </c>
      <c r="C170" s="127"/>
      <c r="D170" s="70"/>
      <c r="E170" s="70"/>
      <c r="F170" s="70"/>
      <c r="G170" s="70"/>
      <c r="H170" s="70"/>
      <c r="I170" s="70"/>
      <c r="J170" s="70"/>
      <c r="K170" s="70"/>
      <c r="L170" s="70"/>
      <c r="M170" s="71"/>
      <c r="N170" s="114"/>
      <c r="P170" s="20"/>
      <c r="Q170" s="20"/>
    </row>
    <row r="171" spans="1:17" s="11" customFormat="1" ht="15.75" thickBot="1" x14ac:dyDescent="0.25">
      <c r="A171" s="59"/>
      <c r="B171" s="145" t="s">
        <v>214</v>
      </c>
      <c r="C171" s="121" t="s">
        <v>33</v>
      </c>
      <c r="D171" s="12"/>
      <c r="E171" s="72" t="s">
        <v>34</v>
      </c>
      <c r="F171" s="62" t="s">
        <v>215</v>
      </c>
      <c r="G171" s="91" t="s">
        <v>25</v>
      </c>
      <c r="H171" s="73"/>
      <c r="I171" s="73">
        <v>85.4</v>
      </c>
      <c r="J171" s="73" t="s">
        <v>20</v>
      </c>
      <c r="K171" s="74"/>
      <c r="L171" s="73"/>
      <c r="M171" s="75">
        <f>I171*K171</f>
        <v>0</v>
      </c>
      <c r="N171" s="115">
        <f t="shared" ref="N171" si="38">M171*1.2</f>
        <v>0</v>
      </c>
      <c r="P171" s="20"/>
      <c r="Q171" s="20"/>
    </row>
    <row r="172" spans="1:17" s="11" customFormat="1" ht="15.75" thickBot="1" x14ac:dyDescent="0.25">
      <c r="A172" s="59"/>
      <c r="B172" s="95"/>
      <c r="C172" s="121"/>
      <c r="D172" s="12"/>
      <c r="E172" s="23"/>
      <c r="F172" s="23"/>
      <c r="G172" s="23"/>
      <c r="H172" s="13"/>
      <c r="I172" s="13"/>
      <c r="J172" s="13"/>
      <c r="K172" s="35"/>
      <c r="L172" s="13"/>
      <c r="M172" s="30"/>
      <c r="N172" s="106"/>
      <c r="P172" s="20"/>
      <c r="Q172" s="20"/>
    </row>
    <row r="173" spans="1:17" s="11" customFormat="1" ht="15.95" customHeight="1" thickBot="1" x14ac:dyDescent="0.25">
      <c r="A173" s="59"/>
      <c r="B173" s="147" t="s">
        <v>216</v>
      </c>
      <c r="C173" s="127"/>
      <c r="D173" s="70"/>
      <c r="E173" s="70"/>
      <c r="F173" s="70"/>
      <c r="G173" s="70"/>
      <c r="H173" s="70"/>
      <c r="I173" s="70"/>
      <c r="J173" s="70"/>
      <c r="K173" s="70"/>
      <c r="L173" s="70"/>
      <c r="M173" s="71"/>
      <c r="N173" s="114"/>
      <c r="P173" s="20"/>
      <c r="Q173" s="20"/>
    </row>
    <row r="174" spans="1:17" s="11" customFormat="1" ht="15.75" thickBot="1" x14ac:dyDescent="0.25">
      <c r="A174" s="59"/>
      <c r="B174" s="145" t="s">
        <v>217</v>
      </c>
      <c r="C174" s="121" t="s">
        <v>48</v>
      </c>
      <c r="D174" s="12"/>
      <c r="E174" s="72" t="s">
        <v>49</v>
      </c>
      <c r="F174" s="72" t="s">
        <v>35</v>
      </c>
      <c r="G174" s="91" t="s">
        <v>25</v>
      </c>
      <c r="H174" s="73"/>
      <c r="I174" s="73">
        <v>2.6</v>
      </c>
      <c r="J174" s="73" t="s">
        <v>20</v>
      </c>
      <c r="K174" s="74"/>
      <c r="L174" s="73"/>
      <c r="M174" s="75">
        <f>I174*K174</f>
        <v>0</v>
      </c>
      <c r="N174" s="115">
        <f t="shared" ref="N174" si="39">M174*1.2</f>
        <v>0</v>
      </c>
      <c r="P174" s="20">
        <f>0.015*1.2</f>
        <v>1.7999999999999999E-2</v>
      </c>
      <c r="Q174" s="20">
        <f t="shared" ref="Q174" si="40">P174*I174</f>
        <v>4.6800000000000001E-2</v>
      </c>
    </row>
    <row r="175" spans="1:17" s="11" customFormat="1" ht="15.75" thickBot="1" x14ac:dyDescent="0.25">
      <c r="A175" s="59"/>
      <c r="B175" s="95"/>
      <c r="C175" s="121"/>
      <c r="D175" s="12"/>
      <c r="E175" s="23"/>
      <c r="F175" s="23"/>
      <c r="G175" s="23"/>
      <c r="H175" s="13"/>
      <c r="I175" s="13"/>
      <c r="J175" s="13"/>
      <c r="K175" s="35"/>
      <c r="L175" s="13"/>
      <c r="M175" s="30"/>
      <c r="N175" s="106"/>
      <c r="P175" s="20"/>
      <c r="Q175" s="20"/>
    </row>
    <row r="176" spans="1:17" s="11" customFormat="1" ht="15.75" thickBot="1" x14ac:dyDescent="0.25">
      <c r="A176" s="59"/>
      <c r="B176" s="116"/>
      <c r="C176" s="12"/>
      <c r="D176" s="12"/>
      <c r="E176" s="72"/>
      <c r="F176" s="72"/>
      <c r="G176" s="72"/>
      <c r="H176" s="73"/>
      <c r="I176" s="73"/>
      <c r="J176" s="73"/>
      <c r="K176" s="73"/>
      <c r="L176" s="73"/>
      <c r="M176" s="76"/>
      <c r="N176" s="115"/>
      <c r="P176" s="20"/>
      <c r="Q176" s="20"/>
    </row>
    <row r="177" spans="1:17" s="11" customFormat="1" ht="27" customHeight="1" thickBot="1" x14ac:dyDescent="0.25">
      <c r="A177" s="59"/>
      <c r="B177" s="47" t="s">
        <v>218</v>
      </c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9">
        <f>SUM(M10:M175)</f>
        <v>0</v>
      </c>
      <c r="N177" s="98">
        <f>SUM(N10:N175)</f>
        <v>0</v>
      </c>
      <c r="P177" s="93"/>
      <c r="Q177" s="117">
        <f>SUM(Q10:Q176)</f>
        <v>13.585800000000003</v>
      </c>
    </row>
    <row r="178" spans="1:17" s="11" customFormat="1" ht="15.75" thickBot="1" x14ac:dyDescent="0.25">
      <c r="A178" s="59"/>
      <c r="B178" s="25"/>
      <c r="C178" s="26"/>
      <c r="D178" s="26"/>
      <c r="E178" s="28"/>
      <c r="F178" s="28"/>
      <c r="G178" s="28"/>
      <c r="H178" s="26"/>
      <c r="I178" s="26"/>
      <c r="J178" s="26"/>
      <c r="K178" s="26"/>
      <c r="L178" s="26"/>
      <c r="M178" s="22"/>
      <c r="N178" s="22"/>
      <c r="P178" s="22"/>
      <c r="Q178" s="22"/>
    </row>
    <row r="179" spans="1:17" s="11" customFormat="1" ht="35.1" customHeight="1" thickBot="1" x14ac:dyDescent="0.25">
      <c r="A179" s="59"/>
      <c r="B179" s="38" t="s">
        <v>219</v>
      </c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7"/>
      <c r="P179" s="92"/>
      <c r="Q179" s="37"/>
    </row>
    <row r="180" spans="1:17" s="11" customFormat="1" ht="15.95" customHeight="1" thickBot="1" x14ac:dyDescent="0.25">
      <c r="A180" s="59"/>
      <c r="B180" s="113" t="s">
        <v>220</v>
      </c>
      <c r="C180" s="127"/>
      <c r="D180" s="70"/>
      <c r="E180" s="70"/>
      <c r="F180" s="70"/>
      <c r="G180" s="70"/>
      <c r="H180" s="70"/>
      <c r="I180" s="70"/>
      <c r="J180" s="70"/>
      <c r="K180" s="70"/>
      <c r="L180" s="70"/>
      <c r="M180" s="71"/>
      <c r="N180" s="114"/>
      <c r="P180" s="20"/>
      <c r="Q180" s="20"/>
    </row>
    <row r="181" spans="1:17" s="11" customFormat="1" ht="15.75" thickBot="1" x14ac:dyDescent="0.25">
      <c r="A181" s="78"/>
      <c r="B181" s="95" t="s">
        <v>221</v>
      </c>
      <c r="C181" s="121"/>
      <c r="D181" s="12"/>
      <c r="E181" s="23"/>
      <c r="F181" s="23"/>
      <c r="G181" s="23"/>
      <c r="H181" s="13"/>
      <c r="I181" s="13"/>
      <c r="J181" s="13"/>
      <c r="K181" s="13"/>
      <c r="L181" s="13"/>
      <c r="M181" s="30"/>
      <c r="N181" s="106"/>
      <c r="P181" s="20"/>
      <c r="Q181" s="20"/>
    </row>
    <row r="182" spans="1:17" s="11" customFormat="1" ht="15.75" thickBot="1" x14ac:dyDescent="0.25">
      <c r="A182" s="59"/>
      <c r="B182" s="142" t="s">
        <v>222</v>
      </c>
      <c r="C182" s="12"/>
      <c r="D182" s="12"/>
      <c r="E182" s="23" t="s">
        <v>223</v>
      </c>
      <c r="F182" s="40"/>
      <c r="G182" s="40"/>
      <c r="H182" s="41"/>
      <c r="I182" s="41">
        <v>18.5</v>
      </c>
      <c r="J182" s="41" t="s">
        <v>20</v>
      </c>
      <c r="K182" s="42"/>
      <c r="L182" s="43"/>
      <c r="M182" s="29">
        <f>I182*K182</f>
        <v>0</v>
      </c>
      <c r="N182" s="96">
        <f t="shared" ref="N182" si="41">M182*1.2</f>
        <v>0</v>
      </c>
      <c r="P182" s="44"/>
      <c r="Q182" s="44"/>
    </row>
    <row r="183" spans="1:17" s="11" customFormat="1" ht="15.75" thickBot="1" x14ac:dyDescent="0.25">
      <c r="A183" s="78"/>
      <c r="B183" s="95" t="s">
        <v>102</v>
      </c>
      <c r="C183" s="121"/>
      <c r="D183" s="12"/>
      <c r="E183" s="23"/>
      <c r="F183" s="23"/>
      <c r="G183" s="23"/>
      <c r="H183" s="13"/>
      <c r="I183" s="13"/>
      <c r="J183" s="13"/>
      <c r="K183" s="13"/>
      <c r="L183" s="13"/>
      <c r="M183" s="30"/>
      <c r="N183" s="106"/>
      <c r="P183" s="20"/>
      <c r="Q183" s="20"/>
    </row>
    <row r="184" spans="1:17" s="11" customFormat="1" ht="15.75" thickBot="1" x14ac:dyDescent="0.25">
      <c r="A184" s="59"/>
      <c r="B184" s="142" t="s">
        <v>224</v>
      </c>
      <c r="C184" s="12"/>
      <c r="D184" s="12"/>
      <c r="E184" s="23" t="s">
        <v>223</v>
      </c>
      <c r="F184" s="40"/>
      <c r="G184" s="40"/>
      <c r="H184" s="41"/>
      <c r="I184" s="41">
        <v>17.100000000000001</v>
      </c>
      <c r="J184" s="41" t="s">
        <v>20</v>
      </c>
      <c r="K184" s="42"/>
      <c r="L184" s="43"/>
      <c r="M184" s="29">
        <f>I184*K184</f>
        <v>0</v>
      </c>
      <c r="N184" s="96">
        <f t="shared" ref="N184" si="42">M184*1.2</f>
        <v>0</v>
      </c>
      <c r="O184" s="148"/>
      <c r="P184" s="44"/>
      <c r="Q184" s="44"/>
    </row>
    <row r="185" spans="1:17" s="11" customFormat="1" ht="15.75" thickBot="1" x14ac:dyDescent="0.25">
      <c r="A185" s="78"/>
      <c r="B185" s="95" t="s">
        <v>106</v>
      </c>
      <c r="C185" s="121"/>
      <c r="D185" s="12"/>
      <c r="E185" s="23"/>
      <c r="F185" s="23"/>
      <c r="G185" s="23"/>
      <c r="H185" s="13"/>
      <c r="I185" s="13"/>
      <c r="J185" s="13"/>
      <c r="K185" s="13"/>
      <c r="L185" s="13"/>
      <c r="M185" s="30"/>
      <c r="N185" s="106"/>
      <c r="P185" s="20"/>
      <c r="Q185" s="20"/>
    </row>
    <row r="186" spans="1:17" s="11" customFormat="1" ht="15.75" thickBot="1" x14ac:dyDescent="0.25">
      <c r="A186" s="59"/>
      <c r="B186" s="142" t="s">
        <v>225</v>
      </c>
      <c r="C186" s="12"/>
      <c r="D186" s="12"/>
      <c r="E186" s="23" t="s">
        <v>223</v>
      </c>
      <c r="F186" s="40"/>
      <c r="G186" s="40"/>
      <c r="H186" s="41"/>
      <c r="I186" s="41">
        <v>19.5</v>
      </c>
      <c r="J186" s="41" t="s">
        <v>20</v>
      </c>
      <c r="K186" s="42"/>
      <c r="L186" s="43"/>
      <c r="M186" s="29">
        <f>I186*K186</f>
        <v>0</v>
      </c>
      <c r="N186" s="96">
        <f t="shared" ref="N186" si="43">M186*1.2</f>
        <v>0</v>
      </c>
      <c r="P186" s="44"/>
      <c r="Q186" s="44"/>
    </row>
    <row r="187" spans="1:17" s="11" customFormat="1" ht="15.75" thickBot="1" x14ac:dyDescent="0.25">
      <c r="A187" s="78"/>
      <c r="B187" s="95" t="s">
        <v>110</v>
      </c>
      <c r="C187" s="121"/>
      <c r="D187" s="12"/>
      <c r="E187" s="23"/>
      <c r="F187" s="23"/>
      <c r="G187" s="23"/>
      <c r="H187" s="13"/>
      <c r="I187" s="13"/>
      <c r="J187" s="13"/>
      <c r="K187" s="13"/>
      <c r="L187" s="13"/>
      <c r="M187" s="30"/>
      <c r="N187" s="106"/>
      <c r="P187" s="20"/>
      <c r="Q187" s="20"/>
    </row>
    <row r="188" spans="1:17" s="11" customFormat="1" ht="15.75" thickBot="1" x14ac:dyDescent="0.25">
      <c r="A188" s="59"/>
      <c r="B188" s="142" t="s">
        <v>226</v>
      </c>
      <c r="C188" s="12"/>
      <c r="D188" s="12"/>
      <c r="E188" s="23" t="s">
        <v>223</v>
      </c>
      <c r="F188" s="40"/>
      <c r="G188" s="40"/>
      <c r="H188" s="41"/>
      <c r="I188" s="41">
        <v>16.5</v>
      </c>
      <c r="J188" s="41" t="s">
        <v>20</v>
      </c>
      <c r="K188" s="42"/>
      <c r="L188" s="43"/>
      <c r="M188" s="29">
        <f>I188*K188</f>
        <v>0</v>
      </c>
      <c r="N188" s="96">
        <f t="shared" ref="N188" si="44">M188*1.2</f>
        <v>0</v>
      </c>
      <c r="P188" s="44"/>
      <c r="Q188" s="44"/>
    </row>
    <row r="189" spans="1:17" s="11" customFormat="1" ht="15.95" customHeight="1" thickBot="1" x14ac:dyDescent="0.25">
      <c r="A189" s="59"/>
      <c r="B189" s="113" t="s">
        <v>227</v>
      </c>
      <c r="C189" s="127"/>
      <c r="D189" s="70"/>
      <c r="E189" s="70"/>
      <c r="F189" s="70"/>
      <c r="G189" s="70"/>
      <c r="H189" s="70"/>
      <c r="I189" s="70"/>
      <c r="J189" s="70"/>
      <c r="K189" s="70"/>
      <c r="L189" s="70"/>
      <c r="M189" s="71"/>
      <c r="N189" s="114"/>
      <c r="P189" s="20"/>
      <c r="Q189" s="20"/>
    </row>
    <row r="190" spans="1:17" s="11" customFormat="1" ht="15.75" thickBot="1" x14ac:dyDescent="0.25">
      <c r="A190" s="78"/>
      <c r="B190" s="95" t="s">
        <v>83</v>
      </c>
      <c r="C190" s="121"/>
      <c r="D190" s="12"/>
      <c r="E190" s="23"/>
      <c r="F190" s="23"/>
      <c r="G190" s="23"/>
      <c r="H190" s="13"/>
      <c r="I190" s="13"/>
      <c r="J190" s="13"/>
      <c r="K190" s="63"/>
      <c r="L190" s="63"/>
      <c r="M190" s="30"/>
      <c r="N190" s="106"/>
      <c r="P190" s="20"/>
      <c r="Q190" s="20"/>
    </row>
    <row r="191" spans="1:17" s="11" customFormat="1" ht="15.75" thickBot="1" x14ac:dyDescent="0.25">
      <c r="A191" s="59"/>
      <c r="B191" s="143" t="s">
        <v>228</v>
      </c>
      <c r="C191" s="121"/>
      <c r="D191" s="12"/>
      <c r="E191" s="23" t="s">
        <v>229</v>
      </c>
      <c r="F191" s="23"/>
      <c r="G191" s="91"/>
      <c r="H191" s="13"/>
      <c r="I191" s="13">
        <v>1</v>
      </c>
      <c r="J191" s="13" t="s">
        <v>26</v>
      </c>
      <c r="K191" s="65"/>
      <c r="L191" s="63"/>
      <c r="M191" s="30">
        <f t="shared" ref="M191" si="45">I191*K191</f>
        <v>0</v>
      </c>
      <c r="N191" s="106">
        <f t="shared" ref="N191" si="46">M191*1.2</f>
        <v>0</v>
      </c>
      <c r="P191" s="20"/>
      <c r="Q191" s="20"/>
    </row>
    <row r="192" spans="1:17" s="11" customFormat="1" ht="15.75" thickBot="1" x14ac:dyDescent="0.25">
      <c r="A192" s="78"/>
      <c r="B192" s="95" t="s">
        <v>62</v>
      </c>
      <c r="C192" s="121"/>
      <c r="D192" s="12"/>
      <c r="E192" s="23"/>
      <c r="F192" s="23"/>
      <c r="G192" s="23"/>
      <c r="H192" s="13"/>
      <c r="I192" s="13"/>
      <c r="J192" s="13"/>
      <c r="K192" s="63"/>
      <c r="L192" s="63"/>
      <c r="M192" s="30"/>
      <c r="N192" s="106"/>
      <c r="P192" s="20"/>
      <c r="Q192" s="20"/>
    </row>
    <row r="193" spans="1:18" s="11" customFormat="1" ht="15.75" thickBot="1" x14ac:dyDescent="0.25">
      <c r="A193" s="59"/>
      <c r="B193" s="143" t="s">
        <v>230</v>
      </c>
      <c r="C193" s="121" t="s">
        <v>231</v>
      </c>
      <c r="D193" s="12"/>
      <c r="E193" s="23" t="s">
        <v>229</v>
      </c>
      <c r="F193" s="23"/>
      <c r="G193" s="91"/>
      <c r="H193" s="13"/>
      <c r="I193" s="13">
        <v>12</v>
      </c>
      <c r="J193" s="13" t="s">
        <v>26</v>
      </c>
      <c r="K193" s="65"/>
      <c r="L193" s="63"/>
      <c r="M193" s="30">
        <f t="shared" ref="M193" si="47">I193*K193</f>
        <v>0</v>
      </c>
      <c r="N193" s="106">
        <f t="shared" ref="N193" si="48">M193*1.2</f>
        <v>0</v>
      </c>
      <c r="P193" s="20"/>
      <c r="Q193" s="20"/>
    </row>
    <row r="194" spans="1:18" s="11" customFormat="1" ht="15.75" thickBot="1" x14ac:dyDescent="0.25">
      <c r="A194" s="59"/>
      <c r="B194" s="143" t="s">
        <v>232</v>
      </c>
      <c r="C194" s="121" t="s">
        <v>233</v>
      </c>
      <c r="D194" s="12"/>
      <c r="E194" s="23" t="s">
        <v>229</v>
      </c>
      <c r="F194" s="23"/>
      <c r="G194" s="91"/>
      <c r="H194" s="13"/>
      <c r="I194" s="13">
        <v>2</v>
      </c>
      <c r="J194" s="13" t="s">
        <v>26</v>
      </c>
      <c r="K194" s="65"/>
      <c r="L194" s="63"/>
      <c r="M194" s="30">
        <f t="shared" ref="M194:M195" si="49">I194*K194</f>
        <v>0</v>
      </c>
      <c r="N194" s="106">
        <f t="shared" ref="N194:N195" si="50">M194*1.2</f>
        <v>0</v>
      </c>
      <c r="P194" s="20"/>
      <c r="Q194" s="20"/>
    </row>
    <row r="195" spans="1:18" s="11" customFormat="1" ht="15.75" thickBot="1" x14ac:dyDescent="0.25">
      <c r="A195" s="59"/>
      <c r="B195" s="143" t="s">
        <v>234</v>
      </c>
      <c r="C195" s="121" t="s">
        <v>235</v>
      </c>
      <c r="D195" s="12"/>
      <c r="E195" s="23" t="s">
        <v>236</v>
      </c>
      <c r="F195" s="23"/>
      <c r="G195" s="91"/>
      <c r="H195" s="13"/>
      <c r="I195" s="13">
        <v>4</v>
      </c>
      <c r="J195" s="13" t="s">
        <v>26</v>
      </c>
      <c r="K195" s="65"/>
      <c r="L195" s="63"/>
      <c r="M195" s="30">
        <f t="shared" si="49"/>
        <v>0</v>
      </c>
      <c r="N195" s="106">
        <f t="shared" si="50"/>
        <v>0</v>
      </c>
      <c r="P195" s="20"/>
      <c r="Q195" s="20"/>
    </row>
    <row r="196" spans="1:18" s="11" customFormat="1" ht="15.75" thickBot="1" x14ac:dyDescent="0.25">
      <c r="A196" s="78"/>
      <c r="B196" s="95" t="s">
        <v>135</v>
      </c>
      <c r="C196" s="121"/>
      <c r="D196" s="12"/>
      <c r="E196" s="23"/>
      <c r="F196" s="23"/>
      <c r="G196" s="23"/>
      <c r="H196" s="13"/>
      <c r="I196" s="13"/>
      <c r="J196" s="13"/>
      <c r="K196" s="65"/>
      <c r="L196" s="63"/>
      <c r="M196" s="30"/>
      <c r="N196" s="106"/>
      <c r="P196" s="20"/>
      <c r="Q196" s="20"/>
    </row>
    <row r="197" spans="1:18" s="11" customFormat="1" ht="15.75" thickBot="1" x14ac:dyDescent="0.25">
      <c r="A197" s="59"/>
      <c r="B197" s="143" t="s">
        <v>237</v>
      </c>
      <c r="C197" s="12" t="s">
        <v>231</v>
      </c>
      <c r="D197" s="12"/>
      <c r="E197" s="23" t="s">
        <v>229</v>
      </c>
      <c r="F197" s="40"/>
      <c r="G197" s="40"/>
      <c r="H197" s="52"/>
      <c r="I197" s="52">
        <v>4</v>
      </c>
      <c r="J197" s="13" t="s">
        <v>26</v>
      </c>
      <c r="K197" s="65"/>
      <c r="L197" s="63"/>
      <c r="M197" s="30">
        <f t="shared" ref="M197" si="51">I197*K197</f>
        <v>0</v>
      </c>
      <c r="N197" s="106">
        <f t="shared" ref="N197" si="52">M197*1.2</f>
        <v>0</v>
      </c>
      <c r="P197" s="46"/>
      <c r="Q197" s="46"/>
    </row>
    <row r="198" spans="1:18" s="11" customFormat="1" ht="18.75" thickBot="1" x14ac:dyDescent="0.25">
      <c r="A198" s="59"/>
      <c r="B198" s="143" t="s">
        <v>238</v>
      </c>
      <c r="C198" s="12" t="s">
        <v>233</v>
      </c>
      <c r="D198" s="26"/>
      <c r="E198" s="23" t="s">
        <v>229</v>
      </c>
      <c r="F198" s="51"/>
      <c r="G198" s="51"/>
      <c r="H198" s="52"/>
      <c r="I198" s="52">
        <v>1</v>
      </c>
      <c r="J198" s="13" t="s">
        <v>26</v>
      </c>
      <c r="K198" s="65"/>
      <c r="L198" s="52"/>
      <c r="M198" s="30">
        <f t="shared" ref="M198" si="53">I198*K198</f>
        <v>0</v>
      </c>
      <c r="N198" s="106">
        <f t="shared" ref="N198" si="54">M198*1.2</f>
        <v>0</v>
      </c>
      <c r="P198" s="46"/>
      <c r="Q198" s="46"/>
      <c r="R198" s="149"/>
    </row>
    <row r="199" spans="1:18" s="11" customFormat="1" ht="27" customHeight="1" thickBot="1" x14ac:dyDescent="0.25">
      <c r="A199" s="59"/>
      <c r="B199" s="47" t="s">
        <v>239</v>
      </c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9">
        <f>SUM(M181:M198)</f>
        <v>0</v>
      </c>
      <c r="N199" s="98">
        <f>SUM(N181:N198)</f>
        <v>0</v>
      </c>
      <c r="P199" s="93"/>
      <c r="Q199" s="50"/>
    </row>
    <row r="200" spans="1:18" s="11" customFormat="1" ht="15.75" thickBot="1" x14ac:dyDescent="0.25">
      <c r="A200" s="59"/>
      <c r="B200" s="25"/>
      <c r="C200" s="26"/>
      <c r="D200" s="26"/>
      <c r="E200" s="28"/>
      <c r="F200" s="28"/>
      <c r="G200" s="28"/>
      <c r="H200" s="26"/>
      <c r="I200" s="26"/>
      <c r="J200" s="26"/>
      <c r="K200" s="26"/>
      <c r="L200" s="26"/>
      <c r="M200" s="22"/>
      <c r="N200" s="22"/>
      <c r="P200" s="22"/>
      <c r="Q200" s="22"/>
    </row>
    <row r="201" spans="1:18" s="11" customFormat="1" ht="35.1" customHeight="1" thickBot="1" x14ac:dyDescent="0.25">
      <c r="A201" s="59"/>
      <c r="B201" s="38" t="s">
        <v>240</v>
      </c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7"/>
      <c r="P201" s="92"/>
      <c r="Q201" s="37"/>
    </row>
    <row r="202" spans="1:18" s="11" customFormat="1" ht="15.95" customHeight="1" thickBot="1" x14ac:dyDescent="0.25">
      <c r="A202" s="59"/>
      <c r="B202" s="113" t="s">
        <v>241</v>
      </c>
      <c r="C202" s="127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144"/>
      <c r="P202" s="20"/>
      <c r="Q202" s="20"/>
    </row>
    <row r="203" spans="1:18" s="11" customFormat="1" ht="15.75" thickBot="1" x14ac:dyDescent="0.25">
      <c r="A203" s="59"/>
      <c r="B203" s="95"/>
      <c r="C203" s="12"/>
      <c r="D203" s="12"/>
      <c r="E203" s="40" t="s">
        <v>242</v>
      </c>
      <c r="F203" s="40"/>
      <c r="G203" s="40"/>
      <c r="H203" s="41"/>
      <c r="I203" s="41">
        <v>1</v>
      </c>
      <c r="J203" s="41" t="s">
        <v>243</v>
      </c>
      <c r="K203" s="42"/>
      <c r="L203" s="43"/>
      <c r="M203" s="29">
        <f>I203*K203</f>
        <v>0</v>
      </c>
      <c r="N203" s="96">
        <f>M203*1.2</f>
        <v>0</v>
      </c>
      <c r="P203" s="44"/>
      <c r="Q203" s="44"/>
    </row>
    <row r="204" spans="1:18" s="11" customFormat="1" ht="15.95" customHeight="1" thickBot="1" x14ac:dyDescent="0.25">
      <c r="A204" s="59"/>
      <c r="B204" s="113" t="s">
        <v>244</v>
      </c>
      <c r="C204" s="127"/>
      <c r="D204" s="70"/>
      <c r="E204" s="70"/>
      <c r="F204" s="70"/>
      <c r="G204" s="70"/>
      <c r="H204" s="70"/>
      <c r="I204" s="70"/>
      <c r="J204" s="70"/>
      <c r="K204" s="70"/>
      <c r="L204" s="70"/>
      <c r="M204" s="71"/>
      <c r="N204" s="114"/>
      <c r="P204" s="20"/>
      <c r="Q204" s="20"/>
    </row>
    <row r="205" spans="1:18" s="11" customFormat="1" ht="15.75" thickBot="1" x14ac:dyDescent="0.25">
      <c r="A205" s="59"/>
      <c r="B205" s="134"/>
      <c r="C205" s="132"/>
      <c r="D205" s="132"/>
      <c r="E205" s="133" t="s">
        <v>245</v>
      </c>
      <c r="F205" s="133"/>
      <c r="G205" s="133"/>
      <c r="H205" s="63"/>
      <c r="I205" s="63">
        <v>1</v>
      </c>
      <c r="J205" s="63" t="s">
        <v>243</v>
      </c>
      <c r="K205" s="65"/>
      <c r="L205" s="13"/>
      <c r="M205" s="30">
        <f>I205*K205</f>
        <v>0</v>
      </c>
      <c r="N205" s="106">
        <f t="shared" ref="N205" si="55">M205*1.2</f>
        <v>0</v>
      </c>
      <c r="P205" s="46"/>
      <c r="Q205" s="46"/>
    </row>
    <row r="206" spans="1:18" s="11" customFormat="1" ht="15.95" customHeight="1" thickBot="1" x14ac:dyDescent="0.25">
      <c r="A206" s="59"/>
      <c r="B206" s="113" t="s">
        <v>246</v>
      </c>
      <c r="C206" s="127"/>
      <c r="D206" s="70"/>
      <c r="E206" s="70"/>
      <c r="F206" s="70"/>
      <c r="G206" s="70"/>
      <c r="H206" s="70"/>
      <c r="I206" s="70"/>
      <c r="J206" s="70"/>
      <c r="K206" s="70"/>
      <c r="L206" s="70"/>
      <c r="M206" s="71"/>
      <c r="N206" s="114"/>
      <c r="P206" s="20"/>
      <c r="Q206" s="20"/>
    </row>
    <row r="207" spans="1:18" s="11" customFormat="1" ht="15.75" thickBot="1" x14ac:dyDescent="0.25">
      <c r="A207" s="59"/>
      <c r="B207" s="135"/>
      <c r="C207" s="136"/>
      <c r="D207" s="136"/>
      <c r="E207" s="137" t="s">
        <v>247</v>
      </c>
      <c r="F207" s="137"/>
      <c r="G207" s="137"/>
      <c r="H207" s="138"/>
      <c r="I207" s="138">
        <v>1</v>
      </c>
      <c r="J207" s="138" t="s">
        <v>243</v>
      </c>
      <c r="K207" s="139"/>
      <c r="L207" s="140"/>
      <c r="M207" s="30">
        <f>I207*K207</f>
        <v>0</v>
      </c>
      <c r="N207" s="106">
        <f t="shared" ref="N207" si="56">M207*1.2</f>
        <v>0</v>
      </c>
      <c r="P207" s="44"/>
      <c r="Q207" s="44"/>
    </row>
    <row r="208" spans="1:18" s="11" customFormat="1" ht="27" customHeight="1" thickBot="1" x14ac:dyDescent="0.25">
      <c r="A208" s="59"/>
      <c r="B208" s="47" t="s">
        <v>248</v>
      </c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98">
        <f>SUM(M203:M207)</f>
        <v>0</v>
      </c>
      <c r="N208" s="98">
        <f>SUM(N203:N207)</f>
        <v>0</v>
      </c>
      <c r="P208" s="93"/>
      <c r="Q208" s="50"/>
    </row>
    <row r="209" spans="1:18" ht="30.95" customHeight="1" thickBot="1" x14ac:dyDescent="0.25">
      <c r="A209" s="39"/>
    </row>
    <row r="210" spans="1:18" ht="30" customHeight="1" thickBot="1" x14ac:dyDescent="0.25">
      <c r="H210" s="39"/>
      <c r="I210" s="173" t="s">
        <v>264</v>
      </c>
      <c r="J210" s="174"/>
      <c r="K210" s="175"/>
      <c r="L210" s="131"/>
      <c r="M210" s="176">
        <f>M177+M208+M199</f>
        <v>0</v>
      </c>
      <c r="N210" s="177"/>
    </row>
    <row r="211" spans="1:18" ht="30" customHeight="1" thickBot="1" x14ac:dyDescent="0.25">
      <c r="H211" s="39"/>
      <c r="I211" s="182" t="s">
        <v>249</v>
      </c>
      <c r="J211" s="183"/>
      <c r="K211" s="184"/>
      <c r="L211" s="131"/>
      <c r="M211" s="178">
        <f>M210*0.2</f>
        <v>0</v>
      </c>
      <c r="N211" s="179"/>
    </row>
    <row r="212" spans="1:18" ht="30" customHeight="1" thickBot="1" x14ac:dyDescent="0.25">
      <c r="H212" s="39"/>
      <c r="I212" s="173" t="s">
        <v>265</v>
      </c>
      <c r="J212" s="174"/>
      <c r="K212" s="175"/>
      <c r="L212" s="131"/>
      <c r="M212" s="176">
        <f>M210+M211</f>
        <v>0</v>
      </c>
      <c r="N212" s="177"/>
    </row>
    <row r="213" spans="1:18" ht="6.95" customHeight="1" x14ac:dyDescent="0.2">
      <c r="H213" s="39"/>
      <c r="I213" s="7"/>
      <c r="J213" s="7"/>
      <c r="K213" s="7"/>
      <c r="P213" s="7"/>
    </row>
    <row r="214" spans="1:18" ht="6.95" customHeight="1" thickBot="1" x14ac:dyDescent="0.25">
      <c r="H214" s="39"/>
      <c r="I214" s="7"/>
      <c r="J214" s="7"/>
      <c r="K214" s="7"/>
      <c r="P214" s="7"/>
    </row>
    <row r="215" spans="1:18" s="11" customFormat="1" ht="35.1" customHeight="1" thickBot="1" x14ac:dyDescent="0.25">
      <c r="A215" s="59"/>
      <c r="B215" s="128" t="s">
        <v>250</v>
      </c>
      <c r="C215" s="129"/>
      <c r="D215" s="129"/>
      <c r="E215" s="129"/>
      <c r="F215" s="129"/>
      <c r="G215" s="129"/>
      <c r="H215" s="129"/>
      <c r="I215" s="129"/>
      <c r="J215" s="129"/>
      <c r="K215" s="129"/>
      <c r="L215" s="129"/>
      <c r="M215" s="129"/>
      <c r="N215" s="130"/>
      <c r="P215" s="92"/>
      <c r="Q215" s="37"/>
    </row>
    <row r="216" spans="1:18" s="11" customFormat="1" ht="15.75" thickBot="1" x14ac:dyDescent="0.25">
      <c r="A216" s="78"/>
      <c r="B216" s="95" t="s">
        <v>251</v>
      </c>
      <c r="C216" s="121"/>
      <c r="D216" s="12"/>
      <c r="E216" s="23"/>
      <c r="F216" s="23"/>
      <c r="G216" s="23"/>
      <c r="H216" s="13"/>
      <c r="I216" s="13"/>
      <c r="J216" s="13"/>
      <c r="K216" s="13"/>
      <c r="L216" s="13"/>
      <c r="M216" s="30"/>
      <c r="N216" s="106"/>
      <c r="P216" s="20"/>
      <c r="Q216" s="20"/>
    </row>
    <row r="217" spans="1:18" s="11" customFormat="1" ht="18.75" thickBot="1" x14ac:dyDescent="0.25">
      <c r="A217" s="59"/>
      <c r="B217" s="145" t="s">
        <v>252</v>
      </c>
      <c r="C217" s="121" t="s">
        <v>40</v>
      </c>
      <c r="D217" s="12" t="s">
        <v>38</v>
      </c>
      <c r="E217" s="72" t="s">
        <v>41</v>
      </c>
      <c r="F217" s="72"/>
      <c r="G217" s="91" t="s">
        <v>25</v>
      </c>
      <c r="H217" s="73"/>
      <c r="I217" s="73">
        <v>138</v>
      </c>
      <c r="J217" s="73" t="s">
        <v>26</v>
      </c>
      <c r="K217" s="74"/>
      <c r="L217" s="73"/>
      <c r="M217" s="75">
        <f>I217*K217</f>
        <v>0</v>
      </c>
      <c r="N217" s="115">
        <f t="shared" ref="N217" si="57">M217*1.2</f>
        <v>0</v>
      </c>
      <c r="P217" s="20">
        <f>0.011*1.2</f>
        <v>1.3199999999999998E-2</v>
      </c>
      <c r="Q217" s="20">
        <f t="shared" ref="Q217" si="58">P217*I217</f>
        <v>1.8215999999999997</v>
      </c>
      <c r="R217" s="149"/>
    </row>
    <row r="218" spans="1:18" s="11" customFormat="1" ht="27" customHeight="1" thickBot="1" x14ac:dyDescent="0.25">
      <c r="A218" s="59"/>
      <c r="B218" s="47" t="s">
        <v>253</v>
      </c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9">
        <f>SUM(M216:M217)</f>
        <v>0</v>
      </c>
      <c r="N218" s="98">
        <f>SUM(N216:N217)</f>
        <v>0</v>
      </c>
      <c r="P218" s="93"/>
      <c r="Q218" s="50"/>
    </row>
    <row r="219" spans="1:18" ht="12.95" customHeight="1" thickBot="1" x14ac:dyDescent="0.25">
      <c r="I219" s="7"/>
      <c r="J219" s="7"/>
      <c r="K219" s="7"/>
      <c r="P219" s="7"/>
    </row>
    <row r="220" spans="1:18" s="11" customFormat="1" ht="35.1" customHeight="1" thickBot="1" x14ac:dyDescent="0.25">
      <c r="A220" s="59"/>
      <c r="B220" s="128" t="s">
        <v>254</v>
      </c>
      <c r="C220" s="129"/>
      <c r="D220" s="129"/>
      <c r="E220" s="129"/>
      <c r="F220" s="129"/>
      <c r="G220" s="129"/>
      <c r="H220" s="129"/>
      <c r="I220" s="129"/>
      <c r="J220" s="129"/>
      <c r="K220" s="129"/>
      <c r="L220" s="129"/>
      <c r="M220" s="129"/>
      <c r="N220" s="130"/>
      <c r="P220" s="92"/>
      <c r="Q220" s="37"/>
    </row>
    <row r="221" spans="1:18" s="11" customFormat="1" ht="18.75" thickBot="1" x14ac:dyDescent="0.25">
      <c r="A221" s="78"/>
      <c r="B221" s="95" t="s">
        <v>255</v>
      </c>
      <c r="C221" s="121"/>
      <c r="D221" s="12"/>
      <c r="E221" s="23"/>
      <c r="F221" s="23"/>
      <c r="G221" s="23"/>
      <c r="H221" s="13"/>
      <c r="I221" s="13"/>
      <c r="J221" s="13"/>
      <c r="K221" s="13"/>
      <c r="L221" s="13"/>
      <c r="M221" s="30"/>
      <c r="N221" s="106"/>
      <c r="P221" s="20"/>
      <c r="Q221" s="20"/>
      <c r="R221" s="149"/>
    </row>
    <row r="222" spans="1:18" s="11" customFormat="1" ht="17.100000000000001" customHeight="1" thickBot="1" x14ac:dyDescent="0.25">
      <c r="A222" s="59"/>
      <c r="B222" s="145" t="s">
        <v>256</v>
      </c>
      <c r="C222" s="12"/>
      <c r="D222" s="12"/>
      <c r="E222" s="40" t="s">
        <v>257</v>
      </c>
      <c r="F222" s="40"/>
      <c r="G222" s="40"/>
      <c r="H222" s="41"/>
      <c r="I222" s="41">
        <v>200.6</v>
      </c>
      <c r="J222" s="41" t="s">
        <v>20</v>
      </c>
      <c r="K222" s="42"/>
      <c r="L222" s="43"/>
      <c r="M222" s="75">
        <f>I222*K222</f>
        <v>0</v>
      </c>
      <c r="N222" s="115">
        <f t="shared" ref="N222" si="59">M222*1.2</f>
        <v>0</v>
      </c>
      <c r="P222" s="44"/>
      <c r="Q222" s="44"/>
    </row>
    <row r="223" spans="1:18" s="11" customFormat="1" ht="27" customHeight="1" thickBot="1" x14ac:dyDescent="0.25">
      <c r="A223" s="59"/>
      <c r="B223" s="47" t="s">
        <v>258</v>
      </c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9">
        <f>SUM(M221:M222)</f>
        <v>0</v>
      </c>
      <c r="N223" s="98">
        <f>SUM(N221:N222)</f>
        <v>0</v>
      </c>
      <c r="P223" s="93"/>
      <c r="Q223" s="50"/>
    </row>
    <row r="224" spans="1:18" ht="12.95" customHeight="1" thickBot="1" x14ac:dyDescent="0.25">
      <c r="I224" s="7"/>
      <c r="J224" s="7"/>
      <c r="K224" s="7"/>
      <c r="P224" s="7"/>
    </row>
    <row r="225" spans="1:17" ht="33" customHeight="1" thickBot="1" x14ac:dyDescent="0.25">
      <c r="A225" s="59"/>
      <c r="B225" s="151" t="s">
        <v>262</v>
      </c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53"/>
      <c r="O225" s="11"/>
      <c r="P225" s="154"/>
      <c r="Q225" s="155"/>
    </row>
    <row r="226" spans="1:17" ht="30" customHeight="1" thickBot="1" x14ac:dyDescent="0.25">
      <c r="A226" s="78"/>
      <c r="B226" s="156" t="s">
        <v>259</v>
      </c>
      <c r="C226" s="157"/>
      <c r="D226" s="158"/>
      <c r="E226" s="159"/>
      <c r="F226" s="159"/>
      <c r="G226" s="159"/>
      <c r="H226" s="160"/>
      <c r="I226" s="160"/>
      <c r="J226" s="160"/>
      <c r="K226" s="160"/>
      <c r="L226" s="160"/>
      <c r="M226" s="30"/>
      <c r="N226" s="106"/>
      <c r="O226" s="11"/>
      <c r="P226" s="20"/>
      <c r="Q226" s="20"/>
    </row>
    <row r="227" spans="1:17" ht="30" customHeight="1" thickBot="1" x14ac:dyDescent="0.25">
      <c r="A227" s="59"/>
      <c r="B227" s="161" t="s">
        <v>260</v>
      </c>
      <c r="C227" s="158"/>
      <c r="D227" s="158"/>
      <c r="E227" s="162" t="s">
        <v>261</v>
      </c>
      <c r="F227" s="162"/>
      <c r="G227" s="162"/>
      <c r="H227" s="163"/>
      <c r="I227" s="164">
        <v>1062</v>
      </c>
      <c r="J227" s="165" t="s">
        <v>26</v>
      </c>
      <c r="K227" s="166"/>
      <c r="L227" s="165"/>
      <c r="M227" s="75">
        <f>0.08*(M10+M16+M17+M27+M31+M32+M33+M34+M33+M37+M38+M39+M44+M45+M46+M48+M52+M52+M53+M57+M58+M62+M63+M67+M68+M72+M78+M82+M83+M82+M87+M95+M103+M104+M108+M109+M110+M113+M110+M116+M120+M122+M126+M133+M134+M138+M138+M147+M152+M156+M163+M167)</f>
        <v>0</v>
      </c>
      <c r="N227" s="115">
        <f t="shared" ref="N227" si="60">M227*1.2</f>
        <v>0</v>
      </c>
      <c r="O227" s="11"/>
      <c r="P227" s="44"/>
      <c r="Q227" s="44"/>
    </row>
    <row r="228" spans="1:17" ht="30" customHeight="1" thickBot="1" x14ac:dyDescent="0.25">
      <c r="A228" s="59"/>
      <c r="B228" s="167" t="s">
        <v>263</v>
      </c>
      <c r="C228" s="168"/>
      <c r="D228" s="168"/>
      <c r="E228" s="168"/>
      <c r="F228" s="168"/>
      <c r="G228" s="168"/>
      <c r="H228" s="168"/>
      <c r="I228" s="168"/>
      <c r="J228" s="168"/>
      <c r="K228" s="168"/>
      <c r="L228" s="168"/>
      <c r="M228" s="169">
        <f>SUM(M226:M227)</f>
        <v>0</v>
      </c>
      <c r="N228" s="170">
        <f>SUM(N226:N227)</f>
        <v>0</v>
      </c>
      <c r="O228" s="11"/>
      <c r="P228" s="171"/>
      <c r="Q228" s="172"/>
    </row>
    <row r="230" spans="1:17" ht="12.95" customHeight="1" thickBot="1" x14ac:dyDescent="0.25"/>
    <row r="231" spans="1:17" ht="44.1" customHeight="1" thickBot="1" x14ac:dyDescent="0.25">
      <c r="I231" s="173" t="s">
        <v>266</v>
      </c>
      <c r="J231" s="174"/>
      <c r="K231" s="175"/>
      <c r="L231" s="131"/>
      <c r="M231" s="176">
        <f>M210+M218+M223+M228</f>
        <v>0</v>
      </c>
      <c r="N231" s="177"/>
    </row>
    <row r="232" spans="1:17" ht="29.1" customHeight="1" thickBot="1" x14ac:dyDescent="0.25">
      <c r="I232" s="182" t="s">
        <v>249</v>
      </c>
      <c r="J232" s="183"/>
      <c r="K232" s="184"/>
      <c r="L232" s="131"/>
      <c r="M232" s="178">
        <f>M231*0.2</f>
        <v>0</v>
      </c>
      <c r="N232" s="179"/>
    </row>
    <row r="233" spans="1:17" ht="36.950000000000003" customHeight="1" thickBot="1" x14ac:dyDescent="0.25">
      <c r="I233" s="173" t="s">
        <v>267</v>
      </c>
      <c r="J233" s="174"/>
      <c r="K233" s="175"/>
      <c r="L233" s="131"/>
      <c r="M233" s="176">
        <f>M231+M232</f>
        <v>0</v>
      </c>
      <c r="N233" s="177"/>
    </row>
  </sheetData>
  <mergeCells count="15">
    <mergeCell ref="A72:A73"/>
    <mergeCell ref="I210:K210"/>
    <mergeCell ref="I232:K232"/>
    <mergeCell ref="M232:N232"/>
    <mergeCell ref="C4:D4"/>
    <mergeCell ref="I211:K211"/>
    <mergeCell ref="I212:K212"/>
    <mergeCell ref="A95:A96"/>
    <mergeCell ref="I231:K231"/>
    <mergeCell ref="I233:K233"/>
    <mergeCell ref="M233:N233"/>
    <mergeCell ref="M210:N210"/>
    <mergeCell ref="M211:N211"/>
    <mergeCell ref="M212:N212"/>
    <mergeCell ref="M231:N231"/>
  </mergeCells>
  <phoneticPr fontId="3" type="noConversion"/>
  <pageMargins left="0.7" right="0.7" top="0.5" bottom="0.5" header="0.3" footer="0.3"/>
  <pageSetup paperSize="9" scale="16" orientation="portrait" r:id="rId1"/>
  <headerFooter>
    <oddHeader xml:space="preserve">&amp;L&amp;"System Font,Normal"&amp;K000000
</oddHeader>
    <oddFooter>&amp;R&amp;"Arial,Regular"&amp;10&amp;K000000&amp;P/&amp;N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55C74ADB1FA4C87D68AB7EBACF443" ma:contentTypeVersion="18" ma:contentTypeDescription="Crée un document." ma:contentTypeScope="" ma:versionID="aaaa702e95d0df2574d65bd48157e8e6">
  <xsd:schema xmlns:xsd="http://www.w3.org/2001/XMLSchema" xmlns:xs="http://www.w3.org/2001/XMLSchema" xmlns:p="http://schemas.microsoft.com/office/2006/metadata/properties" xmlns:ns2="003377e9-c282-4798-a815-5fa6aab65c89" xmlns:ns3="2e5fdc8f-44cc-40da-bf14-941fbcb3e236" targetNamespace="http://schemas.microsoft.com/office/2006/metadata/properties" ma:root="true" ma:fieldsID="b9f4f126ac9f7d100fc16905c36346b7" ns2:_="" ns3:_="">
    <xsd:import namespace="003377e9-c282-4798-a815-5fa6aab65c89"/>
    <xsd:import namespace="2e5fdc8f-44cc-40da-bf14-941fbcb3e2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77e9-c282-4798-a815-5fa6aab65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2085e09-afeb-4586-9902-17148f2fea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fdc8f-44cc-40da-bf14-941fbcb3e23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4208a00-4b36-4e3a-aaa8-4dcd3f4aa806}" ma:internalName="TaxCatchAll" ma:showField="CatchAllData" ma:web="2e5fdc8f-44cc-40da-bf14-941fbcb3e2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5fdc8f-44cc-40da-bf14-941fbcb3e236" xsi:nil="true"/>
    <lcf76f155ced4ddcb4097134ff3c332f xmlns="003377e9-c282-4798-a815-5fa6aab65c8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31C576-1C33-4CFE-801F-AF7084BC56C0}"/>
</file>

<file path=customXml/itemProps2.xml><?xml version="1.0" encoding="utf-8"?>
<ds:datastoreItem xmlns:ds="http://schemas.openxmlformats.org/officeDocument/2006/customXml" ds:itemID="{54735CCD-005A-4043-8CDA-34CF8F456DC0}">
  <ds:schemaRefs>
    <ds:schemaRef ds:uri="http://purl.org/dc/elements/1.1/"/>
    <ds:schemaRef ds:uri="http://purl.org/dc/terms/"/>
    <ds:schemaRef ds:uri="003377e9-c282-4798-a815-5fa6aab65c89"/>
    <ds:schemaRef ds:uri="http://schemas.microsoft.com/office/infopath/2007/PartnerControls"/>
    <ds:schemaRef ds:uri="http://purl.org/dc/dcmitype/"/>
    <ds:schemaRef ds:uri="2e5fdc8f-44cc-40da-bf14-941fbcb3e236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890dff00-d05d-482b-baee-b3bb7f454e9c"/>
    <ds:schemaRef ds:uri="2cb6093d-ee6a-409d-ade7-a3b28df45f92"/>
  </ds:schemaRefs>
</ds:datastoreItem>
</file>

<file path=customXml/itemProps3.xml><?xml version="1.0" encoding="utf-8"?>
<ds:datastoreItem xmlns:ds="http://schemas.openxmlformats.org/officeDocument/2006/customXml" ds:itemID="{41A9E6D5-4FC9-4684-BA7E-E171894600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5 Eclairage</vt:lpstr>
      <vt:lpstr>'LOT 5 Eclairage'!Print_Area</vt:lpstr>
      <vt:lpstr>'LOT 5 Eclairage'!Zone_d_impression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Graepheme</dc:creator>
  <cp:keywords/>
  <dc:description/>
  <cp:lastModifiedBy>Laure Soro</cp:lastModifiedBy>
  <cp:revision/>
  <dcterms:created xsi:type="dcterms:W3CDTF">2021-05-14T14:59:04Z</dcterms:created>
  <dcterms:modified xsi:type="dcterms:W3CDTF">2026-01-27T15:56:09Z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0x010100C9D55C74ADB1FA4C87D68AB7EBACF443</vt:lpwstr>
  </property>
  <property fmtid="{D5CDD505-2E9C-101B-9397-08002B2CF9AE}" pid="3" name="MediaServiceImageTags">
    <vt:lpwstr/>
  </property>
</Properties>
</file>